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 Directories\Admin Services\BUDGETSAC\BUDGET 2018-19\TRAINING MATERIALS 18-19\Datatel Training June 2018\"/>
    </mc:Choice>
  </mc:AlternateContent>
  <bookViews>
    <workbookView xWindow="30" yWindow="420" windowWidth="14340" windowHeight="2670" activeTab="3"/>
  </bookViews>
  <sheets>
    <sheet name="FT Faculty" sheetId="1" r:id="rId1"/>
    <sheet name="PT and OL Faculty" sheetId="9" r:id="rId2"/>
    <sheet name="FT Classified" sheetId="2" r:id="rId3"/>
    <sheet name="PT Classified" sheetId="3" r:id="rId4"/>
  </sheets>
  <definedNames>
    <definedName name="_xlnm.Print_Area" localSheetId="2">'FT Classified'!$A$1:$K$24</definedName>
    <definedName name="_xlnm.Print_Area" localSheetId="0">'FT Faculty'!$A$1:$L$22</definedName>
    <definedName name="_xlnm.Print_Area" localSheetId="1">'PT and OL Faculty'!$B$1:$L$43</definedName>
    <definedName name="_xlnm.Print_Area" localSheetId="3">'PT Classified'!$B$27:$K$36</definedName>
  </definedNames>
  <calcPr calcId="162913" concurrentCalc="0"/>
</workbook>
</file>

<file path=xl/calcChain.xml><?xml version="1.0" encoding="utf-8"?>
<calcChain xmlns="http://schemas.openxmlformats.org/spreadsheetml/2006/main">
  <c r="I35" i="9" l="1"/>
  <c r="I8" i="9"/>
  <c r="I17" i="9"/>
  <c r="I26" i="9"/>
  <c r="I33" i="2"/>
  <c r="H33" i="2"/>
  <c r="G33" i="2"/>
  <c r="G9" i="1"/>
  <c r="F10" i="1"/>
  <c r="G10" i="1"/>
  <c r="H10" i="1"/>
  <c r="I10" i="1"/>
  <c r="E10" i="1"/>
  <c r="H32" i="9"/>
  <c r="I31" i="9"/>
  <c r="I30" i="9"/>
  <c r="I22" i="9"/>
  <c r="I21" i="9"/>
  <c r="I20" i="9"/>
  <c r="I19" i="9"/>
  <c r="I18" i="9"/>
  <c r="I29" i="9"/>
  <c r="I28" i="9"/>
  <c r="I27" i="9"/>
  <c r="J27" i="9"/>
  <c r="I32" i="9"/>
  <c r="L21" i="1"/>
  <c r="I6" i="1"/>
  <c r="G6" i="2"/>
  <c r="E8" i="2"/>
  <c r="G36" i="2"/>
  <c r="H36" i="2"/>
  <c r="G28" i="2"/>
  <c r="H28" i="2"/>
  <c r="G27" i="2"/>
  <c r="H27" i="2"/>
  <c r="F37" i="2"/>
  <c r="B36" i="2"/>
  <c r="B35" i="2"/>
  <c r="B34" i="2"/>
  <c r="B33" i="2"/>
  <c r="B32" i="2"/>
  <c r="B31" i="2"/>
  <c r="B30" i="2"/>
  <c r="B29" i="2"/>
  <c r="B28" i="2"/>
  <c r="G33" i="1"/>
  <c r="G26" i="1"/>
  <c r="G25" i="1"/>
  <c r="G6" i="1"/>
  <c r="G21" i="1"/>
  <c r="G14" i="1"/>
  <c r="G13" i="1"/>
  <c r="G30" i="2"/>
  <c r="G32" i="2"/>
  <c r="G34" i="2"/>
  <c r="G29" i="2"/>
  <c r="G31" i="2"/>
  <c r="H29" i="2"/>
  <c r="I29" i="2"/>
  <c r="H32" i="2"/>
  <c r="I32" i="2"/>
  <c r="H34" i="2"/>
  <c r="I34" i="2"/>
  <c r="H30" i="2"/>
  <c r="I30" i="2"/>
  <c r="H31" i="2"/>
  <c r="I31" i="2"/>
  <c r="G14" i="2"/>
  <c r="H14" i="2"/>
  <c r="H14" i="9"/>
  <c r="J39" i="3"/>
  <c r="J7" i="3"/>
  <c r="F34" i="1"/>
  <c r="H41" i="9"/>
  <c r="I42" i="3"/>
  <c r="J41" i="3"/>
  <c r="K41" i="3"/>
  <c r="B41" i="3"/>
  <c r="J40" i="3"/>
  <c r="K40" i="3"/>
  <c r="B40" i="3"/>
  <c r="I14" i="3"/>
  <c r="J42" i="3"/>
  <c r="K42" i="3"/>
  <c r="H23" i="9"/>
  <c r="B40" i="9"/>
  <c r="B39" i="9"/>
  <c r="B38" i="9"/>
  <c r="B37" i="9"/>
  <c r="B36" i="9"/>
  <c r="I40" i="9"/>
  <c r="J40" i="9"/>
  <c r="I39" i="9"/>
  <c r="J39" i="9"/>
  <c r="I37" i="9"/>
  <c r="J37" i="9"/>
  <c r="I38" i="9"/>
  <c r="J38" i="9"/>
  <c r="I36" i="9"/>
  <c r="J36" i="9"/>
  <c r="I41" i="9"/>
  <c r="J41" i="9"/>
  <c r="F24" i="2"/>
  <c r="J6" i="2"/>
  <c r="I9" i="2"/>
  <c r="I8" i="2"/>
  <c r="E9" i="2"/>
  <c r="G9" i="2"/>
  <c r="J8" i="2"/>
  <c r="G35" i="2"/>
  <c r="J9" i="2"/>
  <c r="G8" i="2"/>
  <c r="J35" i="3"/>
  <c r="K35" i="3"/>
  <c r="B35" i="3"/>
  <c r="J34" i="3"/>
  <c r="K34" i="3"/>
  <c r="B34" i="3"/>
  <c r="J33" i="3"/>
  <c r="K33" i="3"/>
  <c r="B33" i="3"/>
  <c r="B32" i="3"/>
  <c r="J31" i="3"/>
  <c r="K31" i="3"/>
  <c r="B31" i="3"/>
  <c r="J30" i="3"/>
  <c r="B30" i="3"/>
  <c r="J32" i="3"/>
  <c r="K32" i="3"/>
  <c r="H35" i="2"/>
  <c r="H37" i="2"/>
  <c r="G37" i="2"/>
  <c r="K30" i="3"/>
  <c r="K36" i="3"/>
  <c r="J36" i="3"/>
  <c r="J18" i="3"/>
  <c r="H9" i="2"/>
  <c r="G23" i="2"/>
  <c r="K9" i="2"/>
  <c r="F22" i="1"/>
  <c r="H8" i="2"/>
  <c r="K8" i="2"/>
  <c r="G22" i="2"/>
  <c r="I25" i="3"/>
  <c r="B24" i="3"/>
  <c r="J23" i="3"/>
  <c r="B23" i="3"/>
  <c r="J22" i="3"/>
  <c r="B22" i="3"/>
  <c r="J21" i="3"/>
  <c r="B21" i="3"/>
  <c r="J20" i="3"/>
  <c r="K20" i="3"/>
  <c r="B20" i="3"/>
  <c r="J19" i="3"/>
  <c r="K19" i="3"/>
  <c r="B19" i="3"/>
  <c r="J24" i="3"/>
  <c r="K24" i="3"/>
  <c r="K23" i="3"/>
  <c r="K22" i="3"/>
  <c r="J25" i="3"/>
  <c r="K21" i="3"/>
  <c r="K25" i="3"/>
  <c r="B14" i="1"/>
  <c r="B15" i="1"/>
  <c r="B16" i="1"/>
  <c r="B17" i="1"/>
  <c r="B18" i="1"/>
  <c r="B19" i="1"/>
  <c r="B20" i="1"/>
  <c r="B21" i="1"/>
  <c r="B26" i="1"/>
  <c r="B27" i="1"/>
  <c r="B28" i="1"/>
  <c r="B29" i="1"/>
  <c r="B30" i="1"/>
  <c r="B31" i="1"/>
  <c r="B32" i="1"/>
  <c r="B33" i="1"/>
  <c r="B22" i="9"/>
  <c r="J28" i="9"/>
  <c r="B27" i="9"/>
  <c r="B28" i="9"/>
  <c r="B29" i="9"/>
  <c r="B30" i="9"/>
  <c r="B31" i="9"/>
  <c r="J29" i="9"/>
  <c r="J30" i="9"/>
  <c r="J31" i="9"/>
  <c r="I4" i="9"/>
  <c r="I3" i="9"/>
  <c r="I2" i="9"/>
  <c r="I11" i="9"/>
  <c r="J11" i="9"/>
  <c r="B21" i="9"/>
  <c r="B20" i="9"/>
  <c r="B19" i="9"/>
  <c r="B18" i="9"/>
  <c r="B13" i="9"/>
  <c r="B12" i="9"/>
  <c r="B11" i="9"/>
  <c r="B10" i="9"/>
  <c r="B9" i="9"/>
  <c r="J8" i="3"/>
  <c r="J9" i="3"/>
  <c r="J21" i="9"/>
  <c r="J22" i="9"/>
  <c r="G20" i="2"/>
  <c r="G17" i="2"/>
  <c r="G18" i="2"/>
  <c r="G19" i="2"/>
  <c r="G21" i="2"/>
  <c r="H22" i="2"/>
  <c r="G16" i="2"/>
  <c r="J20" i="9"/>
  <c r="I12" i="9"/>
  <c r="J12" i="9"/>
  <c r="I13" i="9"/>
  <c r="J13" i="9"/>
  <c r="I9" i="9"/>
  <c r="I10" i="9"/>
  <c r="J10" i="9"/>
  <c r="J19" i="9"/>
  <c r="J9" i="9"/>
  <c r="J14" i="9"/>
  <c r="I14" i="9"/>
  <c r="J18" i="9"/>
  <c r="J23" i="9"/>
  <c r="G24" i="2"/>
  <c r="I23" i="9"/>
  <c r="J32" i="9"/>
  <c r="L10" i="1"/>
  <c r="J13" i="3"/>
  <c r="J12" i="3"/>
  <c r="J11" i="3"/>
  <c r="J10" i="3"/>
  <c r="K9" i="3"/>
  <c r="K8" i="3"/>
  <c r="K12" i="3"/>
  <c r="K13" i="3"/>
  <c r="K11" i="3"/>
  <c r="K10" i="3"/>
  <c r="B13" i="3"/>
  <c r="B12" i="3"/>
  <c r="B11" i="3"/>
  <c r="B10" i="3"/>
  <c r="B9" i="3"/>
  <c r="B8" i="3"/>
  <c r="H23" i="2"/>
  <c r="B15" i="2"/>
  <c r="H15" i="2"/>
  <c r="I37" i="2"/>
  <c r="B23" i="2"/>
  <c r="B22" i="2"/>
  <c r="B21" i="2"/>
  <c r="B20" i="2"/>
  <c r="B19" i="2"/>
  <c r="B18" i="2"/>
  <c r="B17" i="2"/>
  <c r="B16" i="2"/>
  <c r="H16" i="2"/>
  <c r="H19" i="2"/>
  <c r="H18" i="2"/>
  <c r="H21" i="2"/>
  <c r="H17" i="2"/>
  <c r="H20" i="2"/>
  <c r="J3" i="3"/>
  <c r="H9" i="1"/>
  <c r="H26" i="1"/>
  <c r="E9" i="1"/>
  <c r="G29" i="1"/>
  <c r="H25" i="1"/>
  <c r="G31" i="1"/>
  <c r="G30" i="1"/>
  <c r="G28" i="1"/>
  <c r="G32" i="1"/>
  <c r="H32" i="1"/>
  <c r="G27" i="1"/>
  <c r="H24" i="2"/>
  <c r="H40" i="2"/>
  <c r="I11" i="2"/>
  <c r="I9" i="1"/>
  <c r="H33" i="1"/>
  <c r="H11" i="2"/>
  <c r="K6" i="2"/>
  <c r="J6" i="1"/>
  <c r="K6" i="1"/>
  <c r="J9" i="1"/>
  <c r="G34" i="1"/>
  <c r="H30" i="1"/>
  <c r="I30" i="1"/>
  <c r="H31" i="1"/>
  <c r="I31" i="1"/>
  <c r="H27" i="1"/>
  <c r="H29" i="1"/>
  <c r="I29" i="1"/>
  <c r="H28" i="1"/>
  <c r="I28" i="1"/>
  <c r="K14" i="3"/>
  <c r="K9" i="1"/>
  <c r="J14" i="3"/>
  <c r="I27" i="1"/>
  <c r="I34" i="1"/>
  <c r="H34" i="1"/>
  <c r="C14" i="2"/>
  <c r="H8" i="1"/>
  <c r="H14" i="1"/>
  <c r="I8" i="1"/>
  <c r="H21" i="1"/>
  <c r="E8" i="1"/>
  <c r="G8" i="1"/>
  <c r="G19" i="1"/>
  <c r="H13" i="1"/>
  <c r="G18" i="1"/>
  <c r="G15" i="1"/>
  <c r="G17" i="1"/>
  <c r="G16" i="1"/>
  <c r="G20" i="1"/>
  <c r="H20" i="1"/>
  <c r="E11" i="2"/>
  <c r="J8" i="1"/>
  <c r="G22" i="1"/>
  <c r="H17" i="1"/>
  <c r="I17" i="1"/>
  <c r="H19" i="1"/>
  <c r="I19" i="1"/>
  <c r="H15" i="1"/>
  <c r="I15" i="1"/>
  <c r="H16" i="1"/>
  <c r="I16" i="1"/>
  <c r="H18" i="1"/>
  <c r="I18" i="1"/>
  <c r="K8" i="1"/>
  <c r="I20" i="2"/>
  <c r="J11" i="2"/>
  <c r="G11" i="2"/>
  <c r="H22" i="1"/>
  <c r="H36" i="1"/>
  <c r="I22" i="1"/>
  <c r="I18" i="2"/>
  <c r="I17" i="2"/>
  <c r="I16" i="2"/>
  <c r="I19" i="2"/>
  <c r="I21" i="2"/>
  <c r="K10" i="1"/>
  <c r="K11" i="2"/>
  <c r="I24" i="2"/>
</calcChain>
</file>

<file path=xl/comments1.xml><?xml version="1.0" encoding="utf-8"?>
<comments xmlns="http://schemas.openxmlformats.org/spreadsheetml/2006/main">
  <authors>
    <author>Windows User</author>
  </authors>
  <commentList>
    <comment ref="I12" authorId="0" shapeId="0">
      <text>
        <r>
          <rPr>
            <b/>
            <sz val="8"/>
            <color indexed="81"/>
            <rFont val="Tahoma"/>
            <family val="2"/>
          </rPr>
          <t>Windows User:</t>
        </r>
        <r>
          <rPr>
            <sz val="8"/>
            <color indexed="81"/>
            <rFont val="Tahoma"/>
            <family val="2"/>
          </rPr>
          <t xml:space="preserve">
If you change the percentage, amounts will be recalculated
</t>
        </r>
      </text>
    </comment>
    <comment ref="I24" authorId="0" shapeId="0">
      <text>
        <r>
          <rPr>
            <b/>
            <sz val="8"/>
            <color indexed="81"/>
            <rFont val="Tahoma"/>
            <family val="2"/>
          </rPr>
          <t>Windows User:</t>
        </r>
        <r>
          <rPr>
            <sz val="8"/>
            <color indexed="81"/>
            <rFont val="Tahoma"/>
            <family val="2"/>
          </rPr>
          <t xml:space="preserve">
If you change the percentage, amounts will be recalculated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I13" authorId="0" shapeId="0">
      <text>
        <r>
          <rPr>
            <sz val="9"/>
            <color indexed="81"/>
            <rFont val="Tahoma"/>
            <family val="2"/>
          </rPr>
          <t xml:space="preserve">Please note: 
Enter desired percentage split.  
Cost will calculate automatically.
</t>
        </r>
      </text>
    </comment>
    <comment ref="I26" authorId="0" shapeId="0">
      <text>
        <r>
          <rPr>
            <sz val="9"/>
            <color indexed="81"/>
            <rFont val="Tahoma"/>
            <family val="2"/>
          </rPr>
          <t xml:space="preserve">Please note: 
Enter desired percentage split.  
Cost will calculate automatically.
</t>
        </r>
      </text>
    </comment>
  </commentList>
</comments>
</file>

<file path=xl/sharedStrings.xml><?xml version="1.0" encoding="utf-8"?>
<sst xmlns="http://schemas.openxmlformats.org/spreadsheetml/2006/main" count="281" uniqueCount="92">
  <si>
    <t>Salary</t>
  </si>
  <si>
    <t>Account</t>
  </si>
  <si>
    <t>Obj**</t>
  </si>
  <si>
    <t>Description</t>
  </si>
  <si>
    <t>%</t>
  </si>
  <si>
    <t>Fringe benefits</t>
  </si>
  <si>
    <t>MEDICARE 1.45%</t>
  </si>
  <si>
    <t>LIFE/RET 1.0%</t>
  </si>
  <si>
    <t>SUI/UIC .05%</t>
  </si>
  <si>
    <t>WCI 2.4%</t>
  </si>
  <si>
    <t>Health &amp; Welfare</t>
  </si>
  <si>
    <t>Total Allocation</t>
  </si>
  <si>
    <t>Fringe 
Benefits</t>
  </si>
  <si>
    <t>(Annual Life Insurance X $0.19/1000 X 12 Months)</t>
  </si>
  <si>
    <t>LHE</t>
  </si>
  <si>
    <t>Total Salary</t>
  </si>
  <si>
    <t>Hourly Rate</t>
  </si>
  <si>
    <t>Total</t>
  </si>
  <si>
    <t>Life</t>
  </si>
  <si>
    <t>Statutory 
Benefits</t>
  </si>
  <si>
    <t>Name:</t>
  </si>
  <si>
    <t>Teaching</t>
  </si>
  <si>
    <t>Non Teaching</t>
  </si>
  <si>
    <t>#weeks</t>
  </si>
  <si>
    <t>hrs/week</t>
  </si>
  <si>
    <t>Annual Salary</t>
  </si>
  <si>
    <t>(Enter annual salary and H&amp;W information)</t>
  </si>
  <si>
    <t>Obj</t>
  </si>
  <si>
    <t>Example 
split</t>
  </si>
  <si>
    <t>TOTAL</t>
  </si>
  <si>
    <t>Enter Glacct</t>
  </si>
  <si>
    <t>Enter GL here</t>
  </si>
  <si>
    <t>SAMPLE CALCULATION</t>
  </si>
  <si>
    <t>Cost</t>
  </si>
  <si>
    <t>Enter gl acct</t>
  </si>
  <si>
    <t>Annual Cost</t>
  </si>
  <si>
    <t>% Cost</t>
  </si>
  <si>
    <t>Hourly
 Rate</t>
  </si>
  <si>
    <t>Percentage cost</t>
  </si>
  <si>
    <t>Factor</t>
  </si>
  <si>
    <t>Classified ST</t>
  </si>
  <si>
    <t>OASDI 6.2%</t>
  </si>
  <si>
    <t>Hourly 
Rate</t>
  </si>
  <si>
    <t>Counseling</t>
  </si>
  <si>
    <t>OASDI 6.20%</t>
  </si>
  <si>
    <t>Position:</t>
  </si>
  <si>
    <t>Assignment @</t>
  </si>
  <si>
    <t>Enter data in green shaded areas</t>
  </si>
  <si>
    <t>Enter data in green shaded area.</t>
  </si>
  <si>
    <t xml:space="preserve"> Months</t>
  </si>
  <si>
    <t>New Position</t>
  </si>
  <si>
    <t>12-2230-642000-19526-</t>
  </si>
  <si>
    <t>ST</t>
  </si>
  <si>
    <t>PARs 1.30 %</t>
  </si>
  <si>
    <t>12-2549-649000-11300-</t>
  </si>
  <si>
    <t>Example</t>
  </si>
  <si>
    <t>Reassigned time calculated at 36 hrs per LHE</t>
  </si>
  <si>
    <t>Total Cost</t>
  </si>
  <si>
    <t>COST OF POSITION CALCULATION WITH GL ACCOUNTS</t>
  </si>
  <si>
    <t xml:space="preserve"> PT Counselor assignment calculated at 42 hrs per LHE</t>
  </si>
  <si>
    <t>Grade</t>
  </si>
  <si>
    <t>Step</t>
  </si>
  <si>
    <t>11-0000-679000-17100</t>
  </si>
  <si>
    <t xml:space="preserve">* Health &amp;Welfare (Use max amount for new positions.  For existing position use actual H&amp;W cost.)
 </t>
  </si>
  <si>
    <t>LIFE/RET 3.63%</t>
  </si>
  <si>
    <t>hr/wk</t>
  </si>
  <si>
    <t>Wks</t>
  </si>
  <si>
    <t>Short Term Hourly</t>
  </si>
  <si>
    <t>WCI 2.25%</t>
  </si>
  <si>
    <t>Statutory Benefits %</t>
  </si>
  <si>
    <t>Part-Time Ongoing</t>
  </si>
  <si>
    <t>PT-Teaching assignment calculated at 18 hrs per LHE</t>
  </si>
  <si>
    <t>Overload Teaching assignment calculated at 18 hrs per LHE</t>
  </si>
  <si>
    <t>Short Term/Hourly</t>
  </si>
  <si>
    <t>PT ongoing -19 hrs</t>
  </si>
  <si>
    <t>multiplier</t>
  </si>
  <si>
    <t>11-0000-121800-15718-</t>
  </si>
  <si>
    <t>To confirm hourly rates reference salary schedules or contact the Budget Office</t>
  </si>
  <si>
    <t>13-3411-648000-19725-</t>
  </si>
  <si>
    <t>FY 18/19</t>
  </si>
  <si>
    <t>STRS   16.28%</t>
  </si>
  <si>
    <t>STRS 16.28%</t>
  </si>
  <si>
    <t>11-0000-601000-15051</t>
  </si>
  <si>
    <t>13-0001-601000-15054</t>
  </si>
  <si>
    <t>Student Assistants</t>
  </si>
  <si>
    <t>11-0000-601000-17100</t>
  </si>
  <si>
    <t>PERS 18.062 %</t>
  </si>
  <si>
    <t>PERS 18.062%</t>
  </si>
  <si>
    <t>Some part-time classified are members of PERS and would then have PERS of 18.062% and Soc. Sec. of 6.2% instead of PARS of 1.3%</t>
  </si>
  <si>
    <t>* For a new position use average H&amp;W benefits cost, for existing positions use exact H&amp;W cost</t>
  </si>
  <si>
    <r>
      <rPr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H&amp;W</t>
    </r>
  </si>
  <si>
    <t>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</si>
</sst>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* #,##0.000_);_(* \(#,##0.000\);_(* &quot;-&quot;??_);_(@_)"/>
    <numFmt numFmtId="167" formatCode="_(* #,##0.000_);_(* \(#,##0.000\);_(* &quot;-&quot;???_);_(@_)"/>
    <numFmt numFmtId="168" formatCode="_(* #,##0.0_);_(* \(#,##0.0\);_(* &quot;-&quot;??_);_(@_)"/>
    <numFmt numFmtId="169" formatCode="_(* #,##0_);_(* \(#,##0\);_(* &quot;-&quot;???_);_(@_)"/>
    <numFmt numFmtId="170" formatCode="0.0000"/>
    <numFmt numFmtId="171" formatCode="0.00000"/>
    <numFmt numFmtId="172" formatCode="_(* #,##0.0000_);_(* \(#,##0.0000\);_(* &quot;-&quot;??_);_(@_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7"/>
      <color theme="1"/>
      <name val="Calibri"/>
      <family val="2"/>
      <scheme val="minor"/>
    </font>
    <font>
      <b/>
      <sz val="7"/>
      <color rgb="FF7030A0"/>
      <name val="Calibri"/>
      <family val="2"/>
      <scheme val="minor"/>
    </font>
    <font>
      <sz val="7"/>
      <name val="Calibri"/>
      <family val="2"/>
      <scheme val="minor"/>
    </font>
    <font>
      <sz val="7"/>
      <color theme="4" tint="-0.249977111117893"/>
      <name val="Calibri"/>
      <family val="2"/>
      <scheme val="minor"/>
    </font>
    <font>
      <b/>
      <sz val="7"/>
      <color theme="4" tint="-0.249977111117893"/>
      <name val="Calibri"/>
      <family val="2"/>
      <scheme val="minor"/>
    </font>
    <font>
      <b/>
      <sz val="7"/>
      <color theme="7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8"/>
      <color theme="5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7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8"/>
      <color theme="7" tint="-0.249977111117893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2" fillId="11" borderId="17" applyNumberFormat="0" applyAlignment="0" applyProtection="0"/>
    <xf numFmtId="0" fontId="41" fillId="13" borderId="0" applyNumberFormat="0" applyBorder="0" applyAlignment="0" applyProtection="0"/>
  </cellStyleXfs>
  <cellXfs count="324">
    <xf numFmtId="0" fontId="0" fillId="0" borderId="0" xfId="0"/>
    <xf numFmtId="9" fontId="0" fillId="0" borderId="0" xfId="0" applyNumberFormat="1"/>
    <xf numFmtId="0" fontId="4" fillId="3" borderId="1" xfId="0" applyFont="1" applyFill="1" applyBorder="1"/>
    <xf numFmtId="0" fontId="10" fillId="3" borderId="1" xfId="0" applyFont="1" applyFill="1" applyBorder="1"/>
    <xf numFmtId="164" fontId="11" fillId="3" borderId="1" xfId="1" applyNumberFormat="1" applyFont="1" applyFill="1" applyBorder="1"/>
    <xf numFmtId="0" fontId="2" fillId="3" borderId="1" xfId="0" applyFont="1" applyFill="1" applyBorder="1"/>
    <xf numFmtId="43" fontId="2" fillId="3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4" fillId="0" borderId="1" xfId="0" applyFont="1" applyBorder="1"/>
    <xf numFmtId="164" fontId="5" fillId="0" borderId="1" xfId="1" applyNumberFormat="1" applyFont="1" applyBorder="1"/>
    <xf numFmtId="165" fontId="6" fillId="0" borderId="1" xfId="2" applyNumberFormat="1" applyFont="1" applyBorder="1" applyAlignment="1">
      <alignment horizontal="center"/>
    </xf>
    <xf numFmtId="0" fontId="7" fillId="3" borderId="1" xfId="0" applyFont="1" applyFill="1" applyBorder="1"/>
    <xf numFmtId="165" fontId="8" fillId="0" borderId="1" xfId="2" applyNumberFormat="1" applyFont="1" applyBorder="1"/>
    <xf numFmtId="0" fontId="9" fillId="0" borderId="1" xfId="0" applyFont="1" applyFill="1" applyBorder="1"/>
    <xf numFmtId="165" fontId="0" fillId="0" borderId="1" xfId="0" applyNumberFormat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4" fontId="0" fillId="0" borderId="0" xfId="0" applyNumberFormat="1"/>
    <xf numFmtId="43" fontId="0" fillId="0" borderId="0" xfId="0" applyNumberFormat="1"/>
    <xf numFmtId="0" fontId="0" fillId="2" borderId="1" xfId="0" applyFill="1" applyBorder="1"/>
    <xf numFmtId="0" fontId="0" fillId="0" borderId="0" xfId="0" applyFill="1"/>
    <xf numFmtId="0" fontId="0" fillId="0" borderId="1" xfId="0" applyBorder="1"/>
    <xf numFmtId="166" fontId="0" fillId="0" borderId="1" xfId="0" applyNumberFormat="1" applyFill="1" applyBorder="1" applyAlignment="1">
      <alignment horizontal="center"/>
    </xf>
    <xf numFmtId="43" fontId="2" fillId="0" borderId="1" xfId="1" applyNumberFormat="1" applyFont="1" applyBorder="1" applyAlignment="1">
      <alignment horizontal="center"/>
    </xf>
    <xf numFmtId="9" fontId="2" fillId="0" borderId="0" xfId="0" applyNumberFormat="1" applyFont="1" applyFill="1" applyBorder="1" applyAlignment="1">
      <alignment horizontal="center"/>
    </xf>
    <xf numFmtId="165" fontId="6" fillId="0" borderId="0" xfId="2" applyNumberFormat="1" applyFont="1" applyFill="1" applyBorder="1" applyAlignment="1">
      <alignment horizontal="center"/>
    </xf>
    <xf numFmtId="165" fontId="8" fillId="0" borderId="0" xfId="2" applyNumberFormat="1" applyFont="1" applyFill="1" applyBorder="1"/>
    <xf numFmtId="165" fontId="0" fillId="0" borderId="0" xfId="0" applyNumberFormat="1" applyFill="1" applyBorder="1"/>
    <xf numFmtId="0" fontId="0" fillId="0" borderId="0" xfId="0" applyAlignment="1">
      <alignment horizontal="left"/>
    </xf>
    <xf numFmtId="164" fontId="5" fillId="0" borderId="1" xfId="1" applyNumberFormat="1" applyFont="1" applyFill="1" applyBorder="1"/>
    <xf numFmtId="166" fontId="0" fillId="0" borderId="1" xfId="1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12" fillId="0" borderId="0" xfId="0" applyFont="1"/>
    <xf numFmtId="0" fontId="0" fillId="0" borderId="1" xfId="0" applyFill="1" applyBorder="1"/>
    <xf numFmtId="167" fontId="0" fillId="0" borderId="1" xfId="0" applyNumberFormat="1" applyFill="1" applyBorder="1"/>
    <xf numFmtId="168" fontId="0" fillId="0" borderId="1" xfId="0" applyNumberFormat="1" applyFill="1" applyBorder="1" applyAlignment="1">
      <alignment horizontal="center"/>
    </xf>
    <xf numFmtId="166" fontId="0" fillId="0" borderId="0" xfId="1" applyNumberFormat="1" applyFont="1" applyFill="1" applyAlignment="1">
      <alignment horizontal="left"/>
    </xf>
    <xf numFmtId="166" fontId="0" fillId="0" borderId="0" xfId="0" applyNumberFormat="1" applyFill="1" applyAlignment="1">
      <alignment horizontal="left"/>
    </xf>
    <xf numFmtId="164" fontId="0" fillId="0" borderId="0" xfId="1" applyNumberFormat="1" applyFont="1" applyFill="1" applyAlignment="1">
      <alignment horizontal="center"/>
    </xf>
    <xf numFmtId="164" fontId="0" fillId="0" borderId="0" xfId="0" applyNumberFormat="1" applyFill="1"/>
    <xf numFmtId="0" fontId="9" fillId="0" borderId="0" xfId="0" applyFont="1" applyFill="1" applyBorder="1"/>
    <xf numFmtId="0" fontId="0" fillId="0" borderId="0" xfId="0" applyBorder="1"/>
    <xf numFmtId="0" fontId="2" fillId="0" borderId="0" xfId="0" applyFont="1" applyFill="1" applyBorder="1"/>
    <xf numFmtId="0" fontId="3" fillId="0" borderId="0" xfId="0" applyFont="1" applyFill="1" applyBorder="1"/>
    <xf numFmtId="44" fontId="4" fillId="0" borderId="0" xfId="3" applyFont="1" applyFill="1" applyBorder="1"/>
    <xf numFmtId="164" fontId="5" fillId="0" borderId="0" xfId="1" applyNumberFormat="1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43" fontId="4" fillId="0" borderId="0" xfId="1" applyFont="1" applyFill="1" applyBorder="1"/>
    <xf numFmtId="0" fontId="10" fillId="0" borderId="0" xfId="0" applyFont="1" applyFill="1" applyBorder="1"/>
    <xf numFmtId="164" fontId="11" fillId="0" borderId="0" xfId="1" applyNumberFormat="1" applyFont="1" applyFill="1" applyBorder="1"/>
    <xf numFmtId="0" fontId="0" fillId="0" borderId="0" xfId="0" applyFill="1" applyBorder="1"/>
    <xf numFmtId="43" fontId="7" fillId="0" borderId="1" xfId="0" applyNumberFormat="1" applyFont="1" applyFill="1" applyBorder="1" applyAlignment="1">
      <alignment horizontal="center"/>
    </xf>
    <xf numFmtId="164" fontId="14" fillId="0" borderId="1" xfId="1" applyNumberFormat="1" applyFont="1" applyFill="1" applyBorder="1"/>
    <xf numFmtId="0" fontId="13" fillId="0" borderId="0" xfId="0" applyFont="1" applyFill="1" applyBorder="1" applyAlignment="1"/>
    <xf numFmtId="43" fontId="2" fillId="0" borderId="0" xfId="2" applyNumberFormat="1" applyFont="1"/>
    <xf numFmtId="9" fontId="2" fillId="0" borderId="0" xfId="0" applyNumberFormat="1" applyFont="1" applyFill="1" applyBorder="1" applyAlignment="1">
      <alignment horizontal="left"/>
    </xf>
    <xf numFmtId="0" fontId="0" fillId="0" borderId="3" xfId="0" applyFill="1" applyBorder="1" applyAlignment="1">
      <alignment horizontal="right"/>
    </xf>
    <xf numFmtId="43" fontId="5" fillId="0" borderId="1" xfId="1" applyNumberFormat="1" applyFont="1" applyBorder="1"/>
    <xf numFmtId="0" fontId="16" fillId="0" borderId="0" xfId="0" applyFont="1" applyFill="1"/>
    <xf numFmtId="164" fontId="16" fillId="0" borderId="0" xfId="0" applyNumberFormat="1" applyFont="1" applyFill="1"/>
    <xf numFmtId="0" fontId="2" fillId="3" borderId="1" xfId="0" applyFont="1" applyFill="1" applyBorder="1" applyAlignment="1">
      <alignment horizontal="center"/>
    </xf>
    <xf numFmtId="168" fontId="14" fillId="0" borderId="1" xfId="1" applyNumberFormat="1" applyFont="1" applyFill="1" applyBorder="1"/>
    <xf numFmtId="0" fontId="0" fillId="0" borderId="1" xfId="0" applyFill="1" applyBorder="1" applyAlignment="1">
      <alignment horizontal="right"/>
    </xf>
    <xf numFmtId="43" fontId="2" fillId="2" borderId="1" xfId="2" applyNumberFormat="1" applyFont="1" applyFill="1" applyBorder="1"/>
    <xf numFmtId="43" fontId="0" fillId="0" borderId="0" xfId="1" applyFont="1"/>
    <xf numFmtId="43" fontId="3" fillId="0" borderId="0" xfId="0" applyNumberFormat="1" applyFont="1" applyFill="1" applyBorder="1"/>
    <xf numFmtId="43" fontId="0" fillId="0" borderId="0" xfId="0" applyNumberFormat="1" applyBorder="1"/>
    <xf numFmtId="0" fontId="0" fillId="0" borderId="0" xfId="0" applyFill="1" applyBorder="1" applyAlignment="1">
      <alignment wrapText="1"/>
    </xf>
    <xf numFmtId="0" fontId="0" fillId="0" borderId="0" xfId="0" applyAlignment="1">
      <alignment horizontal="center"/>
    </xf>
    <xf numFmtId="164" fontId="15" fillId="5" borderId="1" xfId="1" applyNumberFormat="1" applyFont="1" applyFill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164" fontId="4" fillId="0" borderId="1" xfId="1" applyNumberFormat="1" applyFont="1" applyBorder="1"/>
    <xf numFmtId="0" fontId="19" fillId="0" borderId="0" xfId="0" applyFont="1"/>
    <xf numFmtId="43" fontId="20" fillId="5" borderId="1" xfId="1" applyNumberFormat="1" applyFont="1" applyFill="1" applyBorder="1" applyAlignment="1">
      <alignment horizontal="center"/>
    </xf>
    <xf numFmtId="43" fontId="21" fillId="0" borderId="1" xfId="0" applyNumberFormat="1" applyFont="1" applyFill="1" applyBorder="1" applyAlignment="1">
      <alignment horizontal="center"/>
    </xf>
    <xf numFmtId="0" fontId="19" fillId="0" borderId="3" xfId="0" applyFont="1" applyBorder="1" applyAlignment="1">
      <alignment wrapText="1"/>
    </xf>
    <xf numFmtId="0" fontId="19" fillId="0" borderId="3" xfId="0" applyFont="1" applyBorder="1" applyAlignment="1"/>
    <xf numFmtId="0" fontId="22" fillId="3" borderId="1" xfId="0" applyFont="1" applyFill="1" applyBorder="1"/>
    <xf numFmtId="164" fontId="0" fillId="0" borderId="0" xfId="1" applyNumberFormat="1" applyFont="1" applyFill="1" applyBorder="1"/>
    <xf numFmtId="0" fontId="0" fillId="0" borderId="9" xfId="0" applyBorder="1"/>
    <xf numFmtId="9" fontId="2" fillId="0" borderId="1" xfId="0" applyNumberFormat="1" applyFont="1" applyBorder="1"/>
    <xf numFmtId="164" fontId="0" fillId="0" borderId="0" xfId="0" applyNumberFormat="1" applyBorder="1"/>
    <xf numFmtId="0" fontId="19" fillId="0" borderId="3" xfId="0" applyFont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/>
    <xf numFmtId="0" fontId="23" fillId="3" borderId="1" xfId="0" applyFont="1" applyFill="1" applyBorder="1" applyAlignment="1"/>
    <xf numFmtId="0" fontId="24" fillId="0" borderId="0" xfId="0" applyFont="1" applyFill="1" applyAlignment="1"/>
    <xf numFmtId="0" fontId="19" fillId="0" borderId="0" xfId="0" applyFont="1" applyAlignment="1"/>
    <xf numFmtId="0" fontId="25" fillId="0" borderId="0" xfId="0" applyFont="1" applyAlignment="1">
      <alignment horizontal="center"/>
    </xf>
    <xf numFmtId="43" fontId="0" fillId="0" borderId="1" xfId="0" applyNumberForma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6" fontId="0" fillId="0" borderId="4" xfId="1" applyNumberFormat="1" applyFont="1" applyFill="1" applyBorder="1" applyAlignment="1">
      <alignment horizontal="center"/>
    </xf>
    <xf numFmtId="9" fontId="0" fillId="0" borderId="1" xfId="0" applyNumberFormat="1" applyBorder="1"/>
    <xf numFmtId="166" fontId="0" fillId="0" borderId="1" xfId="1" applyNumberFormat="1" applyFont="1" applyFill="1" applyBorder="1" applyAlignment="1">
      <alignment horizontal="left"/>
    </xf>
    <xf numFmtId="166" fontId="0" fillId="0" borderId="1" xfId="0" applyNumberFormat="1" applyFill="1" applyBorder="1" applyAlignment="1">
      <alignment horizontal="left"/>
    </xf>
    <xf numFmtId="9" fontId="0" fillId="0" borderId="1" xfId="0" applyNumberFormat="1" applyFill="1" applyBorder="1"/>
    <xf numFmtId="9" fontId="0" fillId="0" borderId="2" xfId="0" applyNumberFormat="1" applyFill="1" applyBorder="1"/>
    <xf numFmtId="0" fontId="0" fillId="0" borderId="3" xfId="0" applyBorder="1"/>
    <xf numFmtId="43" fontId="15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8" borderId="0" xfId="0" applyFill="1"/>
    <xf numFmtId="0" fontId="0" fillId="8" borderId="5" xfId="0" applyFill="1" applyBorder="1"/>
    <xf numFmtId="43" fontId="0" fillId="8" borderId="5" xfId="1" applyNumberFormat="1" applyFont="1" applyFill="1" applyBorder="1" applyAlignment="1">
      <alignment horizontal="center"/>
    </xf>
    <xf numFmtId="43" fontId="19" fillId="8" borderId="5" xfId="1" applyNumberFormat="1" applyFont="1" applyFill="1" applyBorder="1" applyAlignment="1">
      <alignment horizontal="center"/>
    </xf>
    <xf numFmtId="43" fontId="0" fillId="8" borderId="5" xfId="0" applyNumberFormat="1" applyFill="1" applyBorder="1" applyAlignment="1">
      <alignment horizontal="center"/>
    </xf>
    <xf numFmtId="164" fontId="5" fillId="8" borderId="5" xfId="1" applyNumberFormat="1" applyFont="1" applyFill="1" applyBorder="1"/>
    <xf numFmtId="164" fontId="5" fillId="8" borderId="0" xfId="1" applyNumberFormat="1" applyFont="1" applyFill="1" applyBorder="1"/>
    <xf numFmtId="43" fontId="0" fillId="0" borderId="1" xfId="1" applyNumberFormat="1" applyFont="1" applyFill="1" applyBorder="1" applyAlignment="1">
      <alignment horizontal="center"/>
    </xf>
    <xf numFmtId="169" fontId="0" fillId="0" borderId="1" xfId="0" applyNumberFormat="1" applyFill="1" applyBorder="1"/>
    <xf numFmtId="43" fontId="15" fillId="7" borderId="1" xfId="1" applyNumberFormat="1" applyFont="1" applyFill="1" applyBorder="1" applyAlignment="1">
      <alignment horizontal="center"/>
    </xf>
    <xf numFmtId="0" fontId="2" fillId="7" borderId="0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164" fontId="16" fillId="0" borderId="1" xfId="1" applyNumberFormat="1" applyFont="1" applyFill="1" applyBorder="1" applyAlignment="1">
      <alignment horizontal="center"/>
    </xf>
    <xf numFmtId="9" fontId="2" fillId="7" borderId="1" xfId="0" applyNumberFormat="1" applyFont="1" applyFill="1" applyBorder="1" applyAlignment="1">
      <alignment horizontal="center"/>
    </xf>
    <xf numFmtId="0" fontId="3" fillId="7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/>
    <xf numFmtId="0" fontId="0" fillId="7" borderId="0" xfId="0" applyFill="1" applyBorder="1"/>
    <xf numFmtId="0" fontId="27" fillId="7" borderId="0" xfId="0" applyFont="1" applyFill="1"/>
    <xf numFmtId="0" fontId="2" fillId="0" borderId="0" xfId="0" applyFont="1" applyFill="1" applyAlignment="1">
      <alignment horizontal="right"/>
    </xf>
    <xf numFmtId="0" fontId="0" fillId="7" borderId="3" xfId="0" applyFill="1" applyBorder="1" applyAlignment="1"/>
    <xf numFmtId="44" fontId="0" fillId="7" borderId="3" xfId="3" applyFont="1" applyFill="1" applyBorder="1" applyAlignment="1"/>
    <xf numFmtId="168" fontId="0" fillId="0" borderId="2" xfId="0" applyNumberFormat="1" applyFill="1" applyBorder="1" applyAlignment="1">
      <alignment horizontal="center"/>
    </xf>
    <xf numFmtId="166" fontId="0" fillId="7" borderId="0" xfId="0" applyNumberFormat="1" applyFill="1" applyAlignment="1">
      <alignment horizontal="left"/>
    </xf>
    <xf numFmtId="0" fontId="26" fillId="0" borderId="0" xfId="0" applyFont="1" applyAlignment="1">
      <alignment horizontal="center"/>
    </xf>
    <xf numFmtId="0" fontId="0" fillId="0" borderId="10" xfId="0" applyBorder="1"/>
    <xf numFmtId="0" fontId="2" fillId="0" borderId="1" xfId="0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43" fontId="3" fillId="0" borderId="0" xfId="1" applyFont="1" applyFill="1" applyBorder="1"/>
    <xf numFmtId="0" fontId="0" fillId="0" borderId="3" xfId="0" applyBorder="1" applyAlignment="1"/>
    <xf numFmtId="9" fontId="2" fillId="3" borderId="1" xfId="0" applyNumberFormat="1" applyFont="1" applyFill="1" applyBorder="1" applyAlignment="1">
      <alignment horizontal="center"/>
    </xf>
    <xf numFmtId="166" fontId="4" fillId="0" borderId="1" xfId="1" applyNumberFormat="1" applyFont="1" applyBorder="1"/>
    <xf numFmtId="43" fontId="5" fillId="0" borderId="1" xfId="1" applyNumberFormat="1" applyFont="1" applyFill="1" applyBorder="1"/>
    <xf numFmtId="43" fontId="5" fillId="0" borderId="0" xfId="1" applyFont="1" applyFill="1" applyBorder="1"/>
    <xf numFmtId="0" fontId="0" fillId="9" borderId="0" xfId="0" applyFill="1"/>
    <xf numFmtId="0" fontId="2" fillId="0" borderId="0" xfId="0" applyFont="1" applyFill="1"/>
    <xf numFmtId="0" fontId="2" fillId="7" borderId="0" xfId="0" applyFont="1" applyFill="1" applyBorder="1" applyAlignment="1">
      <alignment horizontal="center"/>
    </xf>
    <xf numFmtId="9" fontId="15" fillId="10" borderId="1" xfId="2" applyFont="1" applyFill="1" applyBorder="1" applyAlignment="1">
      <alignment horizontal="center"/>
    </xf>
    <xf numFmtId="0" fontId="2" fillId="10" borderId="0" xfId="0" applyFont="1" applyFill="1"/>
    <xf numFmtId="164" fontId="30" fillId="3" borderId="1" xfId="1" applyNumberFormat="1" applyFont="1" applyFill="1" applyBorder="1"/>
    <xf numFmtId="164" fontId="29" fillId="2" borderId="1" xfId="2" applyNumberFormat="1" applyFont="1" applyFill="1" applyBorder="1"/>
    <xf numFmtId="0" fontId="3" fillId="10" borderId="1" xfId="0" applyFont="1" applyFill="1" applyBorder="1"/>
    <xf numFmtId="0" fontId="2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7" fillId="0" borderId="0" xfId="0" applyFont="1" applyFill="1"/>
    <xf numFmtId="164" fontId="31" fillId="3" borderId="1" xfId="0" applyNumberFormat="1" applyFont="1" applyFill="1" applyBorder="1"/>
    <xf numFmtId="0" fontId="2" fillId="9" borderId="0" xfId="0" applyFont="1" applyFill="1" applyAlignment="1">
      <alignment horizontal="right"/>
    </xf>
    <xf numFmtId="0" fontId="2" fillId="9" borderId="0" xfId="0" applyFont="1" applyFill="1" applyBorder="1" applyAlignment="1">
      <alignment horizontal="right"/>
    </xf>
    <xf numFmtId="0" fontId="0" fillId="9" borderId="0" xfId="0" applyFill="1" applyBorder="1" applyAlignment="1">
      <alignment wrapText="1"/>
    </xf>
    <xf numFmtId="0" fontId="0" fillId="9" borderId="0" xfId="0" applyFill="1" applyBorder="1" applyAlignment="1">
      <alignment horizontal="center" wrapText="1"/>
    </xf>
    <xf numFmtId="0" fontId="2" fillId="9" borderId="0" xfId="0" applyFont="1" applyFill="1" applyBorder="1" applyAlignment="1">
      <alignment horizontal="center"/>
    </xf>
    <xf numFmtId="0" fontId="3" fillId="7" borderId="12" xfId="0" applyFont="1" applyFill="1" applyBorder="1"/>
    <xf numFmtId="0" fontId="0" fillId="0" borderId="12" xfId="0" applyFill="1" applyBorder="1"/>
    <xf numFmtId="164" fontId="0" fillId="0" borderId="12" xfId="0" applyNumberFormat="1" applyFill="1" applyBorder="1" applyAlignment="1">
      <alignment horizontal="center"/>
    </xf>
    <xf numFmtId="43" fontId="0" fillId="0" borderId="12" xfId="0" applyNumberFormat="1" applyFill="1" applyBorder="1" applyAlignment="1">
      <alignment horizontal="center"/>
    </xf>
    <xf numFmtId="164" fontId="0" fillId="0" borderId="13" xfId="0" applyNumberFormat="1" applyBorder="1"/>
    <xf numFmtId="164" fontId="0" fillId="0" borderId="14" xfId="0" applyNumberFormat="1" applyBorder="1"/>
    <xf numFmtId="0" fontId="0" fillId="0" borderId="8" xfId="0" applyBorder="1"/>
    <xf numFmtId="0" fontId="0" fillId="0" borderId="15" xfId="0" applyBorder="1"/>
    <xf numFmtId="0" fontId="14" fillId="3" borderId="15" xfId="0" applyFont="1" applyFill="1" applyBorder="1" applyAlignment="1">
      <alignment horizontal="right"/>
    </xf>
    <xf numFmtId="164" fontId="14" fillId="3" borderId="15" xfId="0" applyNumberFormat="1" applyFont="1" applyFill="1" applyBorder="1"/>
    <xf numFmtId="164" fontId="29" fillId="3" borderId="16" xfId="0" applyNumberFormat="1" applyFont="1" applyFill="1" applyBorder="1"/>
    <xf numFmtId="43" fontId="5" fillId="0" borderId="0" xfId="1" applyNumberFormat="1" applyFont="1" applyFill="1" applyBorder="1"/>
    <xf numFmtId="17" fontId="3" fillId="7" borderId="1" xfId="0" applyNumberFormat="1" applyFont="1" applyFill="1" applyBorder="1"/>
    <xf numFmtId="171" fontId="4" fillId="0" borderId="1" xfId="0" applyNumberFormat="1" applyFont="1" applyBorder="1" applyAlignment="1">
      <alignment horizontal="right"/>
    </xf>
    <xf numFmtId="0" fontId="8" fillId="0" borderId="3" xfId="0" applyFont="1" applyBorder="1" applyAlignment="1"/>
    <xf numFmtId="0" fontId="32" fillId="11" borderId="17" xfId="4" applyAlignment="1">
      <alignment horizontal="right"/>
    </xf>
    <xf numFmtId="0" fontId="32" fillId="11" borderId="17" xfId="4" applyAlignment="1">
      <alignment horizontal="center"/>
    </xf>
    <xf numFmtId="0" fontId="33" fillId="7" borderId="17" xfId="4" applyFont="1" applyFill="1"/>
    <xf numFmtId="0" fontId="33" fillId="7" borderId="17" xfId="4" applyFont="1" applyFill="1" applyAlignment="1">
      <alignment horizontal="left"/>
    </xf>
    <xf numFmtId="9" fontId="35" fillId="0" borderId="1" xfId="0" applyNumberFormat="1" applyFont="1" applyBorder="1"/>
    <xf numFmtId="164" fontId="36" fillId="7" borderId="1" xfId="1" applyNumberFormat="1" applyFont="1" applyFill="1" applyBorder="1" applyAlignment="1">
      <alignment horizontal="center"/>
    </xf>
    <xf numFmtId="164" fontId="37" fillId="0" borderId="1" xfId="0" applyNumberFormat="1" applyFont="1" applyFill="1" applyBorder="1" applyAlignment="1">
      <alignment horizontal="center"/>
    </xf>
    <xf numFmtId="43" fontId="38" fillId="0" borderId="1" xfId="1" applyNumberFormat="1" applyFont="1" applyFill="1" applyBorder="1"/>
    <xf numFmtId="164" fontId="37" fillId="0" borderId="1" xfId="0" applyNumberFormat="1" applyFont="1" applyFill="1" applyBorder="1"/>
    <xf numFmtId="0" fontId="8" fillId="0" borderId="0" xfId="0" applyFont="1"/>
    <xf numFmtId="0" fontId="8" fillId="0" borderId="0" xfId="0" applyFont="1" applyFill="1"/>
    <xf numFmtId="0" fontId="8" fillId="9" borderId="0" xfId="0" applyFont="1" applyFill="1" applyBorder="1" applyAlignment="1">
      <alignment wrapText="1"/>
    </xf>
    <xf numFmtId="164" fontId="39" fillId="6" borderId="1" xfId="1" applyNumberFormat="1" applyFont="1" applyFill="1" applyBorder="1" applyAlignment="1">
      <alignment horizontal="center"/>
    </xf>
    <xf numFmtId="0" fontId="8" fillId="8" borderId="5" xfId="0" applyFont="1" applyFill="1" applyBorder="1"/>
    <xf numFmtId="164" fontId="8" fillId="0" borderId="12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164" fontId="40" fillId="3" borderId="15" xfId="0" applyNumberFormat="1" applyFont="1" applyFill="1" applyBorder="1"/>
    <xf numFmtId="0" fontId="8" fillId="0" borderId="3" xfId="0" applyFont="1" applyBorder="1" applyAlignment="1">
      <alignment horizontal="center" wrapText="1"/>
    </xf>
    <xf numFmtId="0" fontId="9" fillId="0" borderId="1" xfId="0" applyFont="1" applyBorder="1"/>
    <xf numFmtId="170" fontId="9" fillId="3" borderId="1" xfId="0" applyNumberFormat="1" applyFont="1" applyFill="1" applyBorder="1"/>
    <xf numFmtId="0" fontId="14" fillId="7" borderId="0" xfId="4" applyFont="1" applyFill="1" applyBorder="1" applyAlignment="1">
      <alignment horizontal="left"/>
    </xf>
    <xf numFmtId="0" fontId="14" fillId="7" borderId="0" xfId="4" applyFont="1" applyFill="1" applyBorder="1"/>
    <xf numFmtId="0" fontId="14" fillId="7" borderId="0" xfId="4" applyFont="1" applyFill="1" applyBorder="1" applyAlignment="1">
      <alignment horizontal="center"/>
    </xf>
    <xf numFmtId="0" fontId="2" fillId="0" borderId="0" xfId="0" applyFont="1"/>
    <xf numFmtId="0" fontId="8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9" fontId="41" fillId="13" borderId="1" xfId="5" applyNumberFormat="1" applyBorder="1"/>
    <xf numFmtId="0" fontId="19" fillId="2" borderId="1" xfId="0" applyFont="1" applyFill="1" applyBorder="1" applyAlignment="1">
      <alignment horizontal="center" vertical="center"/>
    </xf>
    <xf numFmtId="10" fontId="0" fillId="0" borderId="0" xfId="2" applyNumberFormat="1" applyFont="1" applyFill="1" applyBorder="1"/>
    <xf numFmtId="170" fontId="4" fillId="0" borderId="1" xfId="0" applyNumberFormat="1" applyFont="1" applyBorder="1"/>
    <xf numFmtId="0" fontId="29" fillId="7" borderId="1" xfId="0" applyFont="1" applyFill="1" applyBorder="1" applyAlignment="1">
      <alignment horizontal="center"/>
    </xf>
    <xf numFmtId="44" fontId="29" fillId="7" borderId="1" xfId="3" applyFont="1" applyFill="1" applyBorder="1" applyAlignment="1">
      <alignment horizontal="center"/>
    </xf>
    <xf numFmtId="44" fontId="29" fillId="7" borderId="3" xfId="3" applyFont="1" applyFill="1" applyBorder="1" applyAlignment="1">
      <alignment horizontal="center"/>
    </xf>
    <xf numFmtId="0" fontId="2" fillId="2" borderId="0" xfId="0" applyFont="1" applyFill="1"/>
    <xf numFmtId="164" fontId="2" fillId="2" borderId="0" xfId="0" applyNumberFormat="1" applyFont="1" applyFill="1" applyBorder="1"/>
    <xf numFmtId="0" fontId="29" fillId="2" borderId="1" xfId="0" applyFont="1" applyFill="1" applyBorder="1" applyAlignment="1">
      <alignment horizontal="center"/>
    </xf>
    <xf numFmtId="0" fontId="2" fillId="3" borderId="4" xfId="0" applyFont="1" applyFill="1" applyBorder="1"/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9" fontId="2" fillId="3" borderId="4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170" fontId="10" fillId="3" borderId="1" xfId="0" applyNumberFormat="1" applyFont="1" applyFill="1" applyBorder="1"/>
    <xf numFmtId="10" fontId="4" fillId="0" borderId="1" xfId="2" applyNumberFormat="1" applyFont="1" applyBorder="1"/>
    <xf numFmtId="172" fontId="8" fillId="0" borderId="1" xfId="1" applyNumberFormat="1" applyFont="1" applyBorder="1"/>
    <xf numFmtId="172" fontId="0" fillId="0" borderId="1" xfId="1" applyNumberFormat="1" applyFont="1" applyBorder="1"/>
    <xf numFmtId="164" fontId="15" fillId="0" borderId="1" xfId="1" applyNumberFormat="1" applyFont="1" applyFill="1" applyBorder="1" applyAlignment="1">
      <alignment horizontal="center"/>
    </xf>
    <xf numFmtId="172" fontId="8" fillId="0" borderId="1" xfId="2" applyNumberFormat="1" applyFont="1" applyBorder="1"/>
    <xf numFmtId="0" fontId="19" fillId="10" borderId="0" xfId="0" applyFont="1" applyFill="1"/>
    <xf numFmtId="164" fontId="2" fillId="10" borderId="0" xfId="0" applyNumberFormat="1" applyFont="1" applyFill="1"/>
    <xf numFmtId="172" fontId="5" fillId="0" borderId="0" xfId="1" applyNumberFormat="1" applyFont="1" applyFill="1" applyBorder="1"/>
    <xf numFmtId="0" fontId="14" fillId="0" borderId="1" xfId="0" applyFont="1" applyFill="1" applyBorder="1"/>
    <xf numFmtId="0" fontId="0" fillId="0" borderId="3" xfId="0" applyBorder="1" applyAlignment="1"/>
    <xf numFmtId="0" fontId="8" fillId="0" borderId="3" xfId="0" applyFont="1" applyBorder="1" applyAlignment="1"/>
    <xf numFmtId="43" fontId="15" fillId="0" borderId="0" xfId="1" applyNumberFormat="1" applyFont="1" applyFill="1" applyBorder="1" applyAlignment="1">
      <alignment horizontal="center"/>
    </xf>
    <xf numFmtId="43" fontId="2" fillId="14" borderId="1" xfId="0" applyNumberFormat="1" applyFont="1" applyFill="1" applyBorder="1" applyAlignment="1">
      <alignment horizontal="center"/>
    </xf>
    <xf numFmtId="164" fontId="15" fillId="14" borderId="1" xfId="1" applyNumberFormat="1" applyFont="1" applyFill="1" applyBorder="1" applyAlignment="1">
      <alignment horizontal="center"/>
    </xf>
    <xf numFmtId="164" fontId="3" fillId="0" borderId="0" xfId="0" applyNumberFormat="1" applyFont="1" applyFill="1" applyBorder="1"/>
    <xf numFmtId="164" fontId="42" fillId="7" borderId="1" xfId="1" applyNumberFormat="1" applyFont="1" applyFill="1" applyBorder="1" applyAlignment="1">
      <alignment horizontal="center"/>
    </xf>
    <xf numFmtId="164" fontId="36" fillId="0" borderId="1" xfId="1" applyNumberFormat="1" applyFont="1" applyFill="1" applyBorder="1" applyAlignment="1">
      <alignment horizontal="center"/>
    </xf>
    <xf numFmtId="9" fontId="0" fillId="7" borderId="12" xfId="0" applyNumberFormat="1" applyFill="1" applyBorder="1"/>
    <xf numFmtId="9" fontId="0" fillId="7" borderId="1" xfId="0" applyNumberFormat="1" applyFill="1" applyBorder="1"/>
    <xf numFmtId="0" fontId="3" fillId="0" borderId="1" xfId="0" applyFont="1" applyFill="1" applyBorder="1"/>
    <xf numFmtId="0" fontId="0" fillId="0" borderId="22" xfId="0" applyBorder="1" applyAlignment="1">
      <alignment horizontal="right"/>
    </xf>
    <xf numFmtId="0" fontId="0" fillId="0" borderId="22" xfId="0" applyBorder="1"/>
    <xf numFmtId="43" fontId="0" fillId="0" borderId="22" xfId="2" applyNumberFormat="1" applyFont="1" applyBorder="1"/>
    <xf numFmtId="43" fontId="0" fillId="0" borderId="22" xfId="0" applyNumberFormat="1" applyBorder="1"/>
    <xf numFmtId="0" fontId="0" fillId="0" borderId="6" xfId="0" applyBorder="1"/>
    <xf numFmtId="0" fontId="0" fillId="12" borderId="23" xfId="0" applyFill="1" applyBorder="1"/>
    <xf numFmtId="0" fontId="0" fillId="0" borderId="23" xfId="0" applyBorder="1"/>
    <xf numFmtId="0" fontId="0" fillId="0" borderId="23" xfId="0" applyBorder="1" applyAlignment="1">
      <alignment horizontal="right"/>
    </xf>
    <xf numFmtId="43" fontId="0" fillId="0" borderId="23" xfId="2" applyNumberFormat="1" applyFont="1" applyBorder="1"/>
    <xf numFmtId="43" fontId="0" fillId="0" borderId="23" xfId="0" applyNumberFormat="1" applyBorder="1"/>
    <xf numFmtId="0" fontId="0" fillId="0" borderId="24" xfId="0" applyBorder="1"/>
    <xf numFmtId="0" fontId="0" fillId="0" borderId="7" xfId="0" applyBorder="1"/>
    <xf numFmtId="0" fontId="0" fillId="0" borderId="25" xfId="0" applyBorder="1"/>
    <xf numFmtId="0" fontId="9" fillId="0" borderId="15" xfId="0" applyFont="1" applyFill="1" applyBorder="1"/>
    <xf numFmtId="0" fontId="10" fillId="3" borderId="15" xfId="0" applyFont="1" applyFill="1" applyBorder="1"/>
    <xf numFmtId="171" fontId="10" fillId="3" borderId="15" xfId="0" applyNumberFormat="1" applyFont="1" applyFill="1" applyBorder="1"/>
    <xf numFmtId="164" fontId="11" fillId="3" borderId="15" xfId="1" applyNumberFormat="1" applyFont="1" applyFill="1" applyBorder="1"/>
    <xf numFmtId="0" fontId="9" fillId="0" borderId="22" xfId="0" applyFont="1" applyFill="1" applyBorder="1"/>
    <xf numFmtId="0" fontId="10" fillId="3" borderId="22" xfId="0" applyFont="1" applyFill="1" applyBorder="1"/>
    <xf numFmtId="166" fontId="10" fillId="3" borderId="22" xfId="1" applyNumberFormat="1" applyFont="1" applyFill="1" applyBorder="1"/>
    <xf numFmtId="164" fontId="11" fillId="3" borderId="22" xfId="1" applyNumberFormat="1" applyFont="1" applyFill="1" applyBorder="1"/>
    <xf numFmtId="165" fontId="0" fillId="0" borderId="22" xfId="0" applyNumberFormat="1" applyBorder="1"/>
    <xf numFmtId="0" fontId="33" fillId="0" borderId="25" xfId="0" applyFont="1" applyFill="1" applyBorder="1"/>
    <xf numFmtId="0" fontId="2" fillId="3" borderId="12" xfId="0" applyFont="1" applyFill="1" applyBorder="1"/>
    <xf numFmtId="0" fontId="0" fillId="3" borderId="12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9" fontId="2" fillId="3" borderId="12" xfId="0" applyNumberFormat="1" applyFont="1" applyFill="1" applyBorder="1" applyAlignment="1">
      <alignment horizontal="center"/>
    </xf>
    <xf numFmtId="0" fontId="34" fillId="0" borderId="25" xfId="0" applyFont="1" applyBorder="1"/>
    <xf numFmtId="0" fontId="0" fillId="2" borderId="7" xfId="0" applyFill="1" applyBorder="1" applyAlignment="1">
      <alignment horizontal="center" vertical="center"/>
    </xf>
    <xf numFmtId="0" fontId="3" fillId="7" borderId="5" xfId="0" applyFont="1" applyFill="1" applyBorder="1"/>
    <xf numFmtId="0" fontId="0" fillId="0" borderId="5" xfId="0" applyFill="1" applyBorder="1"/>
    <xf numFmtId="9" fontId="0" fillId="7" borderId="22" xfId="0" applyNumberFormat="1" applyFill="1" applyBorder="1"/>
    <xf numFmtId="43" fontId="0" fillId="0" borderId="22" xfId="0" applyNumberFormat="1" applyFill="1" applyBorder="1" applyAlignment="1">
      <alignment horizontal="center"/>
    </xf>
    <xf numFmtId="164" fontId="8" fillId="0" borderId="22" xfId="0" applyNumberFormat="1" applyFon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43" fontId="5" fillId="0" borderId="22" xfId="1" applyNumberFormat="1" applyFont="1" applyFill="1" applyBorder="1"/>
    <xf numFmtId="164" fontId="0" fillId="0" borderId="28" xfId="0" applyNumberFormat="1" applyBorder="1"/>
    <xf numFmtId="43" fontId="2" fillId="0" borderId="0" xfId="1" applyNumberFormat="1" applyFont="1" applyFill="1"/>
    <xf numFmtId="43" fontId="0" fillId="0" borderId="0" xfId="1" applyNumberFormat="1" applyFont="1"/>
    <xf numFmtId="43" fontId="2" fillId="0" borderId="0" xfId="1" applyNumberFormat="1" applyFont="1" applyFill="1" applyBorder="1"/>
    <xf numFmtId="43" fontId="0" fillId="0" borderId="0" xfId="1" applyNumberFormat="1" applyFont="1" applyBorder="1"/>
    <xf numFmtId="43" fontId="0" fillId="0" borderId="0" xfId="1" applyNumberFormat="1" applyFont="1" applyFill="1" applyBorder="1"/>
    <xf numFmtId="0" fontId="0" fillId="0" borderId="3" xfId="0" applyBorder="1" applyAlignment="1"/>
    <xf numFmtId="10" fontId="11" fillId="3" borderId="1" xfId="2" applyNumberFormat="1" applyFont="1" applyFill="1" applyBorder="1"/>
    <xf numFmtId="0" fontId="0" fillId="0" borderId="0" xfId="0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7" borderId="0" xfId="0" applyFill="1" applyBorder="1" applyAlignment="1"/>
    <xf numFmtId="0" fontId="0" fillId="0" borderId="0" xfId="0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0" xfId="0" applyFont="1" applyFill="1" applyBorder="1" applyAlignment="1"/>
    <xf numFmtId="0" fontId="9" fillId="0" borderId="0" xfId="0" applyFont="1" applyFill="1" applyBorder="1" applyAlignment="1"/>
    <xf numFmtId="0" fontId="9" fillId="0" borderId="2" xfId="0" applyFont="1" applyBorder="1" applyAlignment="1"/>
    <xf numFmtId="0" fontId="9" fillId="0" borderId="3" xfId="0" applyFont="1" applyBorder="1" applyAlignment="1"/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/>
    <xf numFmtId="0" fontId="2" fillId="7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5" fillId="0" borderId="2" xfId="0" applyFont="1" applyFill="1" applyBorder="1" applyAlignment="1">
      <alignment horizontal="right" vertical="center" wrapText="1"/>
    </xf>
    <xf numFmtId="0" fontId="35" fillId="0" borderId="3" xfId="0" applyFont="1" applyBorder="1" applyAlignment="1">
      <alignment horizontal="right" vertical="center" wrapText="1"/>
    </xf>
    <xf numFmtId="0" fontId="8" fillId="0" borderId="3" xfId="0" applyFont="1" applyBorder="1" applyAlignment="1"/>
    <xf numFmtId="0" fontId="2" fillId="3" borderId="26" xfId="0" applyFont="1" applyFill="1" applyBorder="1" applyAlignment="1">
      <alignment wrapText="1"/>
    </xf>
    <xf numFmtId="0" fontId="0" fillId="0" borderId="27" xfId="0" applyBorder="1" applyAlignment="1">
      <alignment wrapText="1"/>
    </xf>
    <xf numFmtId="0" fontId="2" fillId="7" borderId="19" xfId="0" applyFont="1" applyFill="1" applyBorder="1" applyAlignment="1">
      <alignment horizontal="center"/>
    </xf>
    <xf numFmtId="0" fontId="2" fillId="7" borderId="20" xfId="0" applyFont="1" applyFill="1" applyBorder="1" applyAlignment="1">
      <alignment horizontal="center"/>
    </xf>
    <xf numFmtId="0" fontId="0" fillId="7" borderId="11" xfId="0" applyFill="1" applyBorder="1" applyAlignment="1"/>
    <xf numFmtId="0" fontId="0" fillId="7" borderId="20" xfId="0" applyFill="1" applyBorder="1" applyAlignment="1"/>
    <xf numFmtId="0" fontId="0" fillId="7" borderId="21" xfId="0" applyFill="1" applyBorder="1" applyAlignment="1"/>
    <xf numFmtId="0" fontId="2" fillId="3" borderId="10" xfId="0" applyFont="1" applyFill="1" applyBorder="1" applyAlignment="1">
      <alignment wrapText="1"/>
    </xf>
    <xf numFmtId="0" fontId="0" fillId="0" borderId="18" xfId="0" applyBorder="1" applyAlignment="1">
      <alignment wrapText="1"/>
    </xf>
    <xf numFmtId="43" fontId="0" fillId="0" borderId="1" xfId="0" applyNumberFormat="1" applyBorder="1"/>
    <xf numFmtId="0" fontId="43" fillId="0" borderId="1" xfId="0" applyFont="1" applyBorder="1" applyAlignment="1">
      <alignment wrapText="1"/>
    </xf>
    <xf numFmtId="0" fontId="44" fillId="0" borderId="0" xfId="0" applyFont="1"/>
    <xf numFmtId="0" fontId="2" fillId="3" borderId="0" xfId="0" applyFont="1" applyFill="1" applyAlignment="1">
      <alignment horizontal="right"/>
    </xf>
    <xf numFmtId="164" fontId="2" fillId="3" borderId="0" xfId="0" applyNumberFormat="1" applyFont="1" applyFill="1"/>
    <xf numFmtId="165" fontId="6" fillId="0" borderId="1" xfId="2" applyNumberFormat="1" applyFon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0" fontId="0" fillId="3" borderId="2" xfId="0" applyFill="1" applyBorder="1"/>
    <xf numFmtId="0" fontId="0" fillId="0" borderId="29" xfId="0" applyBorder="1"/>
    <xf numFmtId="0" fontId="2" fillId="7" borderId="29" xfId="0" applyFont="1" applyFill="1" applyBorder="1"/>
    <xf numFmtId="0" fontId="2" fillId="0" borderId="0" xfId="0" applyFont="1" applyBorder="1" applyAlignment="1">
      <alignment horizontal="right"/>
    </xf>
  </cellXfs>
  <cellStyles count="6">
    <cellStyle name="Accent3" xfId="5" builtinId="37"/>
    <cellStyle name="Comma" xfId="1" builtinId="3"/>
    <cellStyle name="Currency" xfId="3" builtinId="4"/>
    <cellStyle name="Input" xfId="4" builtinId="20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  <pageSetUpPr fitToPage="1"/>
  </sheetPr>
  <dimension ref="A1:AD154"/>
  <sheetViews>
    <sheetView topLeftCell="A10" workbookViewId="0">
      <selection activeCell="B13" sqref="B13"/>
    </sheetView>
  </sheetViews>
  <sheetFormatPr defaultRowHeight="15" x14ac:dyDescent="0.25"/>
  <cols>
    <col min="1" max="1" width="16.28515625" customWidth="1"/>
    <col min="2" max="2" width="21.140625" bestFit="1" customWidth="1"/>
    <col min="3" max="3" width="5.140625" customWidth="1"/>
    <col min="4" max="4" width="8.42578125" customWidth="1"/>
    <col min="5" max="5" width="26" customWidth="1"/>
    <col min="6" max="6" width="5.28515625" style="73" bestFit="1" customWidth="1"/>
    <col min="7" max="7" width="13.28515625" customWidth="1"/>
    <col min="8" max="8" width="16.85546875" bestFit="1" customWidth="1"/>
    <col min="9" max="9" width="10.5703125" customWidth="1"/>
    <col min="10" max="10" width="7" customWidth="1"/>
    <col min="11" max="11" width="11.5703125" customWidth="1"/>
    <col min="12" max="12" width="10.85546875" customWidth="1"/>
    <col min="13" max="13" width="39.85546875" customWidth="1"/>
    <col min="14" max="14" width="20.42578125" customWidth="1"/>
    <col min="15" max="15" width="11.85546875" customWidth="1"/>
    <col min="16" max="16" width="15.85546875" hidden="1" customWidth="1"/>
    <col min="17" max="17" width="1.140625" hidden="1" customWidth="1"/>
    <col min="18" max="20" width="9.140625" hidden="1" customWidth="1"/>
    <col min="22" max="24" width="9.140625" hidden="1" customWidth="1"/>
    <col min="25" max="25" width="10.85546875" bestFit="1" customWidth="1"/>
    <col min="26" max="26" width="15.140625" bestFit="1" customWidth="1"/>
    <col min="27" max="27" width="0" hidden="1" customWidth="1"/>
    <col min="28" max="28" width="11.5703125" bestFit="1" customWidth="1"/>
    <col min="29" max="29" width="16.28515625" bestFit="1" customWidth="1"/>
    <col min="30" max="30" width="12.28515625" style="134" bestFit="1" customWidth="1"/>
  </cols>
  <sheetData>
    <row r="1" spans="1:30" x14ac:dyDescent="0.25">
      <c r="A1" s="196" t="s">
        <v>58</v>
      </c>
    </row>
    <row r="3" spans="1:30" ht="15.75" x14ac:dyDescent="0.25">
      <c r="A3" s="91" t="s">
        <v>79</v>
      </c>
      <c r="B3" s="69"/>
      <c r="L3" s="125" t="s">
        <v>47</v>
      </c>
      <c r="M3" s="124"/>
    </row>
    <row r="4" spans="1:30" s="20" customFormat="1" ht="20.25" customHeight="1" x14ac:dyDescent="0.25">
      <c r="A4" s="117" t="s">
        <v>20</v>
      </c>
      <c r="B4" s="143"/>
      <c r="C4" s="68"/>
      <c r="D4" s="68"/>
      <c r="E4" s="280" t="s">
        <v>45</v>
      </c>
      <c r="F4" s="281"/>
      <c r="G4" s="282"/>
      <c r="H4" s="283"/>
      <c r="M4" s="54"/>
      <c r="AD4" s="38"/>
    </row>
    <row r="5" spans="1:30" ht="45.75" customHeight="1" x14ac:dyDescent="0.25">
      <c r="A5" t="s">
        <v>20</v>
      </c>
      <c r="D5" s="1"/>
      <c r="E5" s="15" t="s">
        <v>25</v>
      </c>
      <c r="F5" s="200"/>
      <c r="G5" s="16" t="s">
        <v>19</v>
      </c>
      <c r="H5" s="16" t="s">
        <v>12</v>
      </c>
      <c r="I5" s="15" t="s">
        <v>90</v>
      </c>
      <c r="J5" s="19" t="s">
        <v>18</v>
      </c>
      <c r="K5" s="19" t="s">
        <v>17</v>
      </c>
      <c r="L5" s="19" t="s">
        <v>14</v>
      </c>
      <c r="M5" s="314" t="s">
        <v>89</v>
      </c>
      <c r="N5" s="65"/>
    </row>
    <row r="6" spans="1:30" ht="16.5" customHeight="1" thickBot="1" x14ac:dyDescent="0.3">
      <c r="A6" s="57"/>
      <c r="B6" s="292" t="s">
        <v>46</v>
      </c>
      <c r="C6" s="293"/>
      <c r="D6" s="81">
        <v>1</v>
      </c>
      <c r="E6" s="115">
        <v>142618.07999999999</v>
      </c>
      <c r="F6" s="74"/>
      <c r="G6" s="23">
        <f>(E6*0.2366)+(H6*0.0738)</f>
        <v>33988.453728</v>
      </c>
      <c r="H6" s="227">
        <v>3320</v>
      </c>
      <c r="I6" s="115">
        <f>23243-3320</f>
        <v>19923</v>
      </c>
      <c r="J6" s="9">
        <f>ROUND(((E6*0.19)/1000*12),2)</f>
        <v>325.17</v>
      </c>
      <c r="K6" s="9">
        <f>E6+G6+H6+I6+J6</f>
        <v>200174.70372799999</v>
      </c>
      <c r="L6" s="9"/>
      <c r="M6" s="80" t="s">
        <v>26</v>
      </c>
      <c r="Z6" s="18"/>
    </row>
    <row r="7" spans="1:30" ht="5.25" customHeight="1" thickBot="1" x14ac:dyDescent="0.3">
      <c r="A7" s="106"/>
      <c r="B7" s="107"/>
      <c r="C7" s="107"/>
      <c r="D7" s="107"/>
      <c r="E7" s="108"/>
      <c r="F7" s="109"/>
      <c r="G7" s="108"/>
      <c r="H7" s="110"/>
      <c r="I7" s="110"/>
      <c r="J7" s="107"/>
      <c r="K7" s="111"/>
      <c r="L7" s="112"/>
      <c r="M7" s="106"/>
    </row>
    <row r="8" spans="1:30" x14ac:dyDescent="0.25">
      <c r="A8" s="294" t="s">
        <v>28</v>
      </c>
      <c r="B8" s="63" t="s">
        <v>76</v>
      </c>
      <c r="C8" s="33">
        <v>1110</v>
      </c>
      <c r="D8" s="199">
        <v>0.6</v>
      </c>
      <c r="E8" s="52">
        <f>E$6*$D8</f>
        <v>85570.847999999984</v>
      </c>
      <c r="F8" s="75"/>
      <c r="G8" s="23">
        <f>(E8*0.2366)+(H8*0.0738)</f>
        <v>20393.072236799999</v>
      </c>
      <c r="H8" s="52">
        <f t="shared" ref="H8:I9" si="0">H$6*$D8</f>
        <v>1992</v>
      </c>
      <c r="I8" s="52">
        <f t="shared" si="0"/>
        <v>11953.8</v>
      </c>
      <c r="J8" s="53">
        <f>ROUND(((E8*0.19)/1000*12),2)</f>
        <v>195.1</v>
      </c>
      <c r="K8" s="53">
        <f>E8+G8+H8+I8+J8</f>
        <v>120104.82023679999</v>
      </c>
      <c r="L8" s="62"/>
      <c r="M8" s="21"/>
    </row>
    <row r="9" spans="1:30" x14ac:dyDescent="0.25">
      <c r="A9" s="295"/>
      <c r="B9" s="7" t="s">
        <v>51</v>
      </c>
      <c r="C9" s="33">
        <v>1250</v>
      </c>
      <c r="D9" s="199">
        <v>0.4</v>
      </c>
      <c r="E9" s="52">
        <f>E$6*$D9</f>
        <v>57047.231999999996</v>
      </c>
      <c r="F9" s="75"/>
      <c r="G9" s="23">
        <f>(E9*0.2366)+(H9*0.0738)</f>
        <v>13595.3814912</v>
      </c>
      <c r="H9" s="52">
        <f t="shared" si="0"/>
        <v>1328</v>
      </c>
      <c r="I9" s="52">
        <f t="shared" si="0"/>
        <v>7969.2000000000007</v>
      </c>
      <c r="J9" s="53">
        <f>ROUND(((E9*0.19)/1000*12),2)</f>
        <v>130.07</v>
      </c>
      <c r="K9" s="53">
        <f>E9+G9+H9+I9+J9</f>
        <v>80069.883491200002</v>
      </c>
      <c r="L9" s="62"/>
      <c r="M9" s="21"/>
    </row>
    <row r="10" spans="1:30" x14ac:dyDescent="0.25">
      <c r="B10" s="21"/>
      <c r="C10" s="21"/>
      <c r="D10" s="21"/>
      <c r="E10" s="313">
        <f>SUM(E8:E9)</f>
        <v>142618.07999999999</v>
      </c>
      <c r="F10" s="313">
        <f t="shared" ref="F10:I10" si="1">SUM(F8:F9)</f>
        <v>0</v>
      </c>
      <c r="G10" s="313">
        <f t="shared" si="1"/>
        <v>33988.453728</v>
      </c>
      <c r="H10" s="313">
        <f t="shared" si="1"/>
        <v>3320</v>
      </c>
      <c r="I10" s="313">
        <f t="shared" si="1"/>
        <v>19923</v>
      </c>
      <c r="J10" s="64" t="s">
        <v>29</v>
      </c>
      <c r="K10" s="147">
        <f>SUM(K8:K9)</f>
        <v>200174.70372799999</v>
      </c>
      <c r="L10" s="64">
        <f>SUM(L8:L9)</f>
        <v>0</v>
      </c>
      <c r="M10" s="21"/>
    </row>
    <row r="11" spans="1:30" x14ac:dyDescent="0.25">
      <c r="J11" s="55"/>
      <c r="K11" s="55"/>
      <c r="L11" s="55"/>
    </row>
    <row r="12" spans="1:30" ht="23.25" customHeight="1" x14ac:dyDescent="0.25">
      <c r="B12" s="5" t="s">
        <v>1</v>
      </c>
      <c r="C12" s="5" t="s">
        <v>27</v>
      </c>
      <c r="D12" s="290" t="s">
        <v>3</v>
      </c>
      <c r="E12" s="291"/>
      <c r="F12" s="76"/>
      <c r="G12" s="5" t="s">
        <v>35</v>
      </c>
      <c r="H12" s="61" t="s">
        <v>36</v>
      </c>
      <c r="I12" s="144">
        <v>0.6</v>
      </c>
      <c r="K12" s="56"/>
      <c r="L12" s="56"/>
      <c r="M12" s="51"/>
      <c r="N12" s="41"/>
      <c r="O12" s="41"/>
      <c r="P12" s="41"/>
      <c r="AB12" s="17"/>
      <c r="AC12" s="17"/>
    </row>
    <row r="13" spans="1:30" ht="23.25" customHeight="1" x14ac:dyDescent="0.25">
      <c r="A13" t="s">
        <v>30</v>
      </c>
      <c r="B13" s="63"/>
      <c r="C13" s="148">
        <v>1110</v>
      </c>
      <c r="D13" s="284" t="s">
        <v>0</v>
      </c>
      <c r="E13" s="285"/>
      <c r="F13" s="77"/>
      <c r="G13" s="115">
        <f>E6</f>
        <v>142618.07999999999</v>
      </c>
      <c r="H13" s="29">
        <f>G13*I12</f>
        <v>85570.847999999984</v>
      </c>
      <c r="I13" s="71"/>
      <c r="K13" s="169"/>
      <c r="L13" s="45"/>
      <c r="M13" s="42"/>
      <c r="N13" s="42"/>
      <c r="O13" s="296"/>
      <c r="P13" s="296"/>
      <c r="Q13" s="42"/>
      <c r="R13" s="42"/>
      <c r="S13" s="24"/>
      <c r="AC13" s="18"/>
    </row>
    <row r="14" spans="1:30" ht="23.25" customHeight="1" x14ac:dyDescent="0.25">
      <c r="B14" s="7">
        <f>B13</f>
        <v>0</v>
      </c>
      <c r="C14" s="7">
        <v>3911</v>
      </c>
      <c r="D14" s="284" t="s">
        <v>5</v>
      </c>
      <c r="E14" s="285"/>
      <c r="F14" s="77"/>
      <c r="G14" s="228">
        <f>H6</f>
        <v>3320</v>
      </c>
      <c r="H14" s="9">
        <f>G14*I12</f>
        <v>1992</v>
      </c>
      <c r="I14" s="71"/>
      <c r="K14" s="169"/>
      <c r="L14" s="45"/>
      <c r="M14" s="66"/>
      <c r="N14" s="43"/>
      <c r="O14" s="286"/>
      <c r="P14" s="286"/>
      <c r="Q14" s="44"/>
      <c r="R14" s="45"/>
      <c r="S14" s="25"/>
      <c r="T14" s="51"/>
      <c r="U14" s="51"/>
    </row>
    <row r="15" spans="1:30" ht="23.25" customHeight="1" x14ac:dyDescent="0.25">
      <c r="B15" s="7">
        <f>B13</f>
        <v>0</v>
      </c>
      <c r="C15" s="11">
        <v>3111</v>
      </c>
      <c r="D15" s="284" t="s">
        <v>81</v>
      </c>
      <c r="E15" s="285"/>
      <c r="F15" s="77">
        <v>0.1628</v>
      </c>
      <c r="G15" s="9">
        <f>(G13)*F15</f>
        <v>23218.223423999996</v>
      </c>
      <c r="H15" s="9">
        <f>F15*H13</f>
        <v>13930.934054399997</v>
      </c>
      <c r="I15" s="216">
        <f>H15/H13</f>
        <v>0.1628</v>
      </c>
      <c r="K15" s="169"/>
      <c r="L15" s="45"/>
      <c r="M15" s="135"/>
      <c r="N15" s="43"/>
      <c r="O15" s="286"/>
      <c r="P15" s="286"/>
      <c r="Q15" s="44"/>
      <c r="R15" s="45"/>
      <c r="S15" s="25"/>
      <c r="T15" s="51"/>
      <c r="U15" s="51"/>
    </row>
    <row r="16" spans="1:30" ht="23.25" customHeight="1" x14ac:dyDescent="0.25">
      <c r="B16" s="7">
        <f>B13</f>
        <v>0</v>
      </c>
      <c r="C16" s="11">
        <v>3321</v>
      </c>
      <c r="D16" s="284" t="s">
        <v>6</v>
      </c>
      <c r="E16" s="285"/>
      <c r="F16" s="77">
        <v>1.4500000000000001E-2</v>
      </c>
      <c r="G16" s="9">
        <f>(G13+G14)*F16</f>
        <v>2116.1021599999999</v>
      </c>
      <c r="H16" s="58">
        <f>F16*(H13+H14)</f>
        <v>1269.6612959999998</v>
      </c>
      <c r="I16" s="216">
        <f>H16/(H14+H13)</f>
        <v>1.4500000000000001E-2</v>
      </c>
      <c r="K16" s="169"/>
      <c r="L16" s="45"/>
      <c r="M16" s="135"/>
      <c r="N16" s="46"/>
      <c r="O16" s="226"/>
      <c r="P16" s="226"/>
      <c r="Q16" s="47"/>
      <c r="R16" s="45"/>
      <c r="S16" s="26"/>
      <c r="T16" s="51"/>
      <c r="U16" s="51"/>
    </row>
    <row r="17" spans="1:21" ht="23.25" customHeight="1" x14ac:dyDescent="0.25">
      <c r="B17" s="7">
        <f>B13</f>
        <v>0</v>
      </c>
      <c r="C17" s="11">
        <v>3431</v>
      </c>
      <c r="D17" s="284" t="s">
        <v>64</v>
      </c>
      <c r="E17" s="285"/>
      <c r="F17" s="77">
        <v>3.6299999999999999E-2</v>
      </c>
      <c r="G17" s="9">
        <f>(G13+G14)*F17</f>
        <v>5297.5523039999998</v>
      </c>
      <c r="H17" s="58">
        <f>F17*(H13+H14)</f>
        <v>3178.5313823999995</v>
      </c>
      <c r="I17" s="216">
        <f>H17/(H14+H13)</f>
        <v>3.6299999999999999E-2</v>
      </c>
      <c r="K17" s="169"/>
      <c r="L17" s="45"/>
      <c r="M17" s="43"/>
      <c r="N17" s="46"/>
      <c r="O17" s="286"/>
      <c r="P17" s="286"/>
      <c r="Q17" s="47"/>
      <c r="R17" s="45"/>
      <c r="S17" s="26"/>
      <c r="T17" s="51"/>
      <c r="U17" s="51"/>
    </row>
    <row r="18" spans="1:21" ht="23.25" customHeight="1" x14ac:dyDescent="0.25">
      <c r="B18" s="7">
        <f>B13</f>
        <v>0</v>
      </c>
      <c r="C18" s="11">
        <v>3511</v>
      </c>
      <c r="D18" s="284" t="s">
        <v>8</v>
      </c>
      <c r="E18" s="285"/>
      <c r="F18" s="77">
        <v>5.0000000000000001E-4</v>
      </c>
      <c r="G18" s="9">
        <f>(G13+G14)*F18</f>
        <v>72.969039999999993</v>
      </c>
      <c r="H18" s="58">
        <f>F18*(H13+H14)</f>
        <v>43.781423999999994</v>
      </c>
      <c r="I18" s="216">
        <f>H18/(H14+H13)</f>
        <v>5.0000000000000001E-4</v>
      </c>
      <c r="K18" s="169"/>
      <c r="L18" s="45"/>
      <c r="M18" s="43"/>
      <c r="N18" s="46"/>
      <c r="O18" s="286"/>
      <c r="P18" s="286"/>
      <c r="Q18" s="47"/>
      <c r="R18" s="45"/>
      <c r="S18" s="26"/>
      <c r="T18" s="51"/>
      <c r="U18" s="51"/>
    </row>
    <row r="19" spans="1:21" ht="23.25" customHeight="1" x14ac:dyDescent="0.25">
      <c r="B19" s="7">
        <f>B13</f>
        <v>0</v>
      </c>
      <c r="C19" s="11">
        <v>3611</v>
      </c>
      <c r="D19" s="284" t="s">
        <v>68</v>
      </c>
      <c r="E19" s="285"/>
      <c r="F19" s="77">
        <v>2.2499999999999999E-2</v>
      </c>
      <c r="G19" s="9">
        <f>(G13+G14)*F19</f>
        <v>3283.6067999999996</v>
      </c>
      <c r="H19" s="58">
        <f>F19*(H13+H14)</f>
        <v>1970.1640799999996</v>
      </c>
      <c r="I19" s="216">
        <f>H19/(H13+H14)</f>
        <v>2.2499999999999999E-2</v>
      </c>
      <c r="K19" s="222"/>
      <c r="L19" s="45"/>
      <c r="M19" s="43"/>
      <c r="N19" s="46"/>
      <c r="O19" s="286"/>
      <c r="P19" s="286"/>
      <c r="Q19" s="47"/>
      <c r="R19" s="45"/>
      <c r="S19" s="26"/>
      <c r="T19" s="51"/>
      <c r="U19" s="51"/>
    </row>
    <row r="20" spans="1:21" ht="23.25" customHeight="1" x14ac:dyDescent="0.25">
      <c r="B20" s="7">
        <f>B13</f>
        <v>0</v>
      </c>
      <c r="C20" s="11"/>
      <c r="D20" s="288" t="s">
        <v>13</v>
      </c>
      <c r="E20" s="289"/>
      <c r="F20" s="77"/>
      <c r="G20" s="72">
        <f>((G13*0.19)/1000)*12</f>
        <v>325.16922239999997</v>
      </c>
      <c r="H20" s="9">
        <f>G20*I12</f>
        <v>195.10153343999997</v>
      </c>
      <c r="I20" s="216"/>
      <c r="K20" s="222"/>
      <c r="L20" s="45"/>
      <c r="M20" s="43"/>
      <c r="N20" s="46"/>
      <c r="O20" s="286"/>
      <c r="P20" s="286"/>
      <c r="Q20" s="47"/>
      <c r="R20" s="45"/>
      <c r="S20" s="26"/>
      <c r="T20" s="51"/>
      <c r="U20" s="51"/>
    </row>
    <row r="21" spans="1:21" ht="23.25" customHeight="1" x14ac:dyDescent="0.25">
      <c r="B21" s="7">
        <f>B13</f>
        <v>0</v>
      </c>
      <c r="C21" s="11"/>
      <c r="D21" s="284" t="s">
        <v>10</v>
      </c>
      <c r="E21" s="285"/>
      <c r="F21" s="77"/>
      <c r="G21" s="115">
        <f>I6</f>
        <v>19923</v>
      </c>
      <c r="H21" s="9">
        <f>G21*I12</f>
        <v>11953.8</v>
      </c>
      <c r="I21" s="216"/>
      <c r="J21" s="17"/>
      <c r="K21" s="169"/>
      <c r="L21" s="45">
        <f>G21+G20</f>
        <v>20248.1692224</v>
      </c>
      <c r="M21" s="229"/>
      <c r="N21" s="46"/>
      <c r="O21" s="287"/>
      <c r="P21" s="287"/>
      <c r="Q21" s="44"/>
      <c r="R21" s="45"/>
      <c r="S21" s="26"/>
    </row>
    <row r="22" spans="1:21" ht="23.25" customHeight="1" x14ac:dyDescent="0.25">
      <c r="B22" s="13"/>
      <c r="C22" s="13"/>
      <c r="D22" s="13"/>
      <c r="E22" s="2" t="s">
        <v>11</v>
      </c>
      <c r="F22" s="78">
        <f>SUM(F15:F21)</f>
        <v>0.2366</v>
      </c>
      <c r="G22" s="146">
        <f>SUM(G13:G21)</f>
        <v>200174.70295040001</v>
      </c>
      <c r="H22" s="4">
        <f>SUM(H13:H21)</f>
        <v>120104.82177024</v>
      </c>
      <c r="I22" s="217">
        <f>SUM(I15:I21)</f>
        <v>0.2366</v>
      </c>
      <c r="K22" s="79"/>
      <c r="L22" s="201"/>
      <c r="M22" s="43"/>
      <c r="N22" s="46"/>
      <c r="O22" s="286"/>
      <c r="P22" s="286"/>
      <c r="Q22" s="48"/>
      <c r="R22" s="45"/>
      <c r="S22" s="26"/>
    </row>
    <row r="23" spans="1:21" ht="23.25" customHeight="1" x14ac:dyDescent="0.25">
      <c r="K23" s="51"/>
      <c r="L23" s="51"/>
      <c r="M23" s="40"/>
      <c r="N23" s="40"/>
      <c r="O23" s="40"/>
      <c r="P23" s="47"/>
      <c r="Q23" s="49"/>
      <c r="R23" s="50"/>
      <c r="S23" s="27"/>
    </row>
    <row r="24" spans="1:21" ht="23.25" customHeight="1" x14ac:dyDescent="0.25">
      <c r="A24" t="s">
        <v>50</v>
      </c>
      <c r="B24" s="5" t="s">
        <v>1</v>
      </c>
      <c r="C24" s="5" t="s">
        <v>27</v>
      </c>
      <c r="D24" s="290" t="s">
        <v>3</v>
      </c>
      <c r="E24" s="291"/>
      <c r="F24" s="76"/>
      <c r="G24" s="5" t="s">
        <v>35</v>
      </c>
      <c r="H24" s="61" t="s">
        <v>36</v>
      </c>
      <c r="I24" s="144">
        <v>0.4</v>
      </c>
      <c r="K24" s="56"/>
      <c r="L24" s="56"/>
      <c r="M24" s="51"/>
      <c r="N24" s="41"/>
      <c r="O24" s="41"/>
      <c r="P24" s="41"/>
    </row>
    <row r="25" spans="1:21" ht="23.25" customHeight="1" x14ac:dyDescent="0.25">
      <c r="A25" t="s">
        <v>30</v>
      </c>
      <c r="B25" s="223"/>
      <c r="C25" s="7">
        <v>1250</v>
      </c>
      <c r="D25" s="284" t="s">
        <v>0</v>
      </c>
      <c r="E25" s="285"/>
      <c r="F25" s="77"/>
      <c r="G25" s="115">
        <f>E6</f>
        <v>142618.07999999999</v>
      </c>
      <c r="H25" s="29">
        <f>G25*I24</f>
        <v>57047.231999999996</v>
      </c>
      <c r="I25" s="71"/>
      <c r="K25" s="45"/>
      <c r="L25" s="45"/>
      <c r="M25" s="51"/>
      <c r="N25" s="41"/>
      <c r="O25" s="41"/>
      <c r="P25" s="41"/>
    </row>
    <row r="26" spans="1:21" ht="23.25" customHeight="1" x14ac:dyDescent="0.25">
      <c r="B26" s="7">
        <f>B25</f>
        <v>0</v>
      </c>
      <c r="C26" s="7"/>
      <c r="D26" s="284" t="s">
        <v>5</v>
      </c>
      <c r="E26" s="285"/>
      <c r="F26" s="77"/>
      <c r="G26" s="228">
        <f>H6</f>
        <v>3320</v>
      </c>
      <c r="H26" s="9">
        <f>G26*I24</f>
        <v>1328</v>
      </c>
      <c r="I26" s="71"/>
      <c r="K26" s="45"/>
      <c r="L26" s="45"/>
      <c r="M26" s="51"/>
      <c r="N26" s="41"/>
      <c r="O26" s="41"/>
      <c r="P26" s="41"/>
    </row>
    <row r="27" spans="1:21" ht="23.25" customHeight="1" x14ac:dyDescent="0.25">
      <c r="B27" s="7">
        <f>B25</f>
        <v>0</v>
      </c>
      <c r="C27" s="11"/>
      <c r="D27" s="284" t="s">
        <v>81</v>
      </c>
      <c r="E27" s="285"/>
      <c r="F27" s="77">
        <v>0.1628</v>
      </c>
      <c r="G27" s="9">
        <f>(G25)*F27</f>
        <v>23218.223423999996</v>
      </c>
      <c r="H27" s="9">
        <f>F27*H25</f>
        <v>9287.2893695999992</v>
      </c>
      <c r="I27" s="219">
        <f>H27/H25</f>
        <v>0.1628</v>
      </c>
      <c r="K27" s="45"/>
      <c r="L27" s="45"/>
      <c r="M27" s="51"/>
      <c r="N27" s="41"/>
      <c r="O27" s="41"/>
      <c r="P27" s="41"/>
    </row>
    <row r="28" spans="1:21" ht="23.25" customHeight="1" x14ac:dyDescent="0.25">
      <c r="B28" s="7">
        <f>B25</f>
        <v>0</v>
      </c>
      <c r="C28" s="11"/>
      <c r="D28" s="284" t="s">
        <v>6</v>
      </c>
      <c r="E28" s="285"/>
      <c r="F28" s="77">
        <v>1.4500000000000001E-2</v>
      </c>
      <c r="G28" s="9">
        <f>(G25+G26)*F28</f>
        <v>2116.1021599999999</v>
      </c>
      <c r="H28" s="58">
        <f>F28*(H25+H26)</f>
        <v>846.44086400000003</v>
      </c>
      <c r="I28" s="219">
        <f>H28/(H26+H25)</f>
        <v>1.4500000000000001E-2</v>
      </c>
      <c r="K28" s="45"/>
      <c r="L28" s="45"/>
      <c r="M28" s="51"/>
      <c r="N28" s="41"/>
      <c r="O28" s="41"/>
      <c r="P28" s="41"/>
    </row>
    <row r="29" spans="1:21" ht="23.25" customHeight="1" x14ac:dyDescent="0.25">
      <c r="B29" s="7">
        <f>B25</f>
        <v>0</v>
      </c>
      <c r="C29" s="11"/>
      <c r="D29" s="284" t="s">
        <v>64</v>
      </c>
      <c r="E29" s="285"/>
      <c r="F29" s="77">
        <v>3.6299999999999999E-2</v>
      </c>
      <c r="G29" s="9">
        <f>(G25+G26)*F29</f>
        <v>5297.5523039999998</v>
      </c>
      <c r="H29" s="58">
        <f>F29*(H25+H26)</f>
        <v>2119.0209215999998</v>
      </c>
      <c r="I29" s="219">
        <f>H29/(H26+H25)</f>
        <v>3.6299999999999999E-2</v>
      </c>
      <c r="K29" s="45"/>
      <c r="L29" s="45"/>
      <c r="M29" s="51"/>
      <c r="N29" s="41"/>
      <c r="O29" s="41"/>
      <c r="P29" s="41"/>
    </row>
    <row r="30" spans="1:21" ht="23.25" customHeight="1" x14ac:dyDescent="0.25">
      <c r="B30" s="7">
        <f>B25</f>
        <v>0</v>
      </c>
      <c r="C30" s="11"/>
      <c r="D30" s="284" t="s">
        <v>8</v>
      </c>
      <c r="E30" s="285"/>
      <c r="F30" s="77">
        <v>5.0000000000000001E-4</v>
      </c>
      <c r="G30" s="9">
        <f>(G25+G26)*F30</f>
        <v>72.969039999999993</v>
      </c>
      <c r="H30" s="58">
        <f>F30*(H25+H26)</f>
        <v>29.187615999999998</v>
      </c>
      <c r="I30" s="219">
        <f>H30/(H26+H25)</f>
        <v>5.0000000000000001E-4</v>
      </c>
      <c r="K30" s="45"/>
      <c r="L30" s="45"/>
      <c r="M30" s="51"/>
      <c r="N30" s="41"/>
      <c r="O30" s="41"/>
      <c r="P30" s="41"/>
    </row>
    <row r="31" spans="1:21" ht="23.25" customHeight="1" x14ac:dyDescent="0.25">
      <c r="B31" s="7">
        <f>B25</f>
        <v>0</v>
      </c>
      <c r="C31" s="11"/>
      <c r="D31" s="284" t="s">
        <v>68</v>
      </c>
      <c r="E31" s="285"/>
      <c r="F31" s="77">
        <v>2.2499999999999999E-2</v>
      </c>
      <c r="G31" s="9">
        <f>(G25+G26)*F31</f>
        <v>3283.6067999999996</v>
      </c>
      <c r="H31" s="58">
        <f>F31*(H25+H26)</f>
        <v>1313.4427199999998</v>
      </c>
      <c r="I31" s="219">
        <f>H31/(H25+H26)</f>
        <v>2.2499999999999999E-2</v>
      </c>
      <c r="K31" s="45"/>
      <c r="L31" s="45"/>
      <c r="M31" s="51"/>
      <c r="N31" s="41"/>
      <c r="O31" s="41"/>
      <c r="P31" s="41"/>
    </row>
    <row r="32" spans="1:21" ht="23.25" customHeight="1" x14ac:dyDescent="0.25">
      <c r="B32" s="7">
        <f>B25</f>
        <v>0</v>
      </c>
      <c r="C32" s="11"/>
      <c r="D32" s="288" t="s">
        <v>13</v>
      </c>
      <c r="E32" s="289"/>
      <c r="F32" s="77"/>
      <c r="G32" s="72">
        <f>((G25*0.19)/1000)*12</f>
        <v>325.16922239999997</v>
      </c>
      <c r="H32" s="9">
        <f>G32*I24</f>
        <v>130.06768896</v>
      </c>
      <c r="I32" s="216"/>
      <c r="K32" s="45"/>
      <c r="L32" s="45"/>
      <c r="M32" s="51"/>
      <c r="N32" s="41"/>
      <c r="O32" s="41"/>
      <c r="P32" s="41"/>
    </row>
    <row r="33" spans="2:16" ht="23.25" customHeight="1" x14ac:dyDescent="0.25">
      <c r="B33" s="7">
        <f>B25</f>
        <v>0</v>
      </c>
      <c r="C33" s="11"/>
      <c r="D33" s="284" t="s">
        <v>10</v>
      </c>
      <c r="E33" s="285"/>
      <c r="F33" s="77"/>
      <c r="G33" s="70">
        <f>I6</f>
        <v>19923</v>
      </c>
      <c r="H33" s="9">
        <f>G33*I24</f>
        <v>7969.2000000000007</v>
      </c>
      <c r="I33" s="216"/>
      <c r="J33" s="17"/>
      <c r="K33" s="45"/>
      <c r="L33" s="45"/>
      <c r="M33" s="51"/>
      <c r="N33" s="41"/>
      <c r="O33" s="41"/>
      <c r="P33" s="41"/>
    </row>
    <row r="34" spans="2:16" ht="23.25" customHeight="1" x14ac:dyDescent="0.25">
      <c r="B34" s="13"/>
      <c r="C34" s="13"/>
      <c r="D34" s="13"/>
      <c r="E34" s="2" t="s">
        <v>11</v>
      </c>
      <c r="F34" s="78">
        <f>SUM(F27:F33)</f>
        <v>0.2366</v>
      </c>
      <c r="G34" s="146">
        <f>SUM(G25:G33)</f>
        <v>200174.70295040001</v>
      </c>
      <c r="H34" s="4">
        <f>SUM(H25:H33)</f>
        <v>80069.881180159995</v>
      </c>
      <c r="I34" s="217">
        <f>SUM(I27:I33)</f>
        <v>0.2366</v>
      </c>
      <c r="K34" s="79"/>
      <c r="L34" s="79"/>
      <c r="M34" s="51"/>
      <c r="N34" s="41"/>
      <c r="O34" s="41"/>
      <c r="P34" s="41"/>
    </row>
    <row r="35" spans="2:16" x14ac:dyDescent="0.25">
      <c r="K35" s="41"/>
      <c r="L35" s="41"/>
      <c r="M35" s="41"/>
      <c r="N35" s="41"/>
      <c r="O35" s="41"/>
      <c r="P35" s="41"/>
    </row>
    <row r="36" spans="2:16" x14ac:dyDescent="0.25">
      <c r="E36" s="145" t="s">
        <v>57</v>
      </c>
      <c r="F36" s="220"/>
      <c r="G36" s="145"/>
      <c r="H36" s="221">
        <f>H34+H22</f>
        <v>200174.70295040001</v>
      </c>
    </row>
    <row r="38" spans="2:16" x14ac:dyDescent="0.25">
      <c r="H38" s="17"/>
    </row>
    <row r="39" spans="2:16" x14ac:dyDescent="0.25">
      <c r="H39" s="17"/>
    </row>
    <row r="40" spans="2:16" x14ac:dyDescent="0.25">
      <c r="H40" s="17"/>
    </row>
    <row r="41" spans="2:16" x14ac:dyDescent="0.25">
      <c r="H41" s="17"/>
    </row>
    <row r="42" spans="2:16" x14ac:dyDescent="0.25">
      <c r="H42" s="17"/>
    </row>
    <row r="43" spans="2:16" x14ac:dyDescent="0.25">
      <c r="H43" s="17"/>
    </row>
    <row r="44" spans="2:16" x14ac:dyDescent="0.25">
      <c r="H44" s="17"/>
    </row>
    <row r="45" spans="2:16" x14ac:dyDescent="0.25">
      <c r="H45" s="17"/>
    </row>
    <row r="46" spans="2:16" x14ac:dyDescent="0.25">
      <c r="H46" s="17"/>
    </row>
    <row r="47" spans="2:16" x14ac:dyDescent="0.25">
      <c r="H47" s="17"/>
    </row>
    <row r="48" spans="2:16" x14ac:dyDescent="0.25">
      <c r="H48" s="17"/>
    </row>
    <row r="49" spans="8:16" x14ac:dyDescent="0.25">
      <c r="H49" s="17"/>
    </row>
    <row r="50" spans="8:16" x14ac:dyDescent="0.25">
      <c r="H50" s="17"/>
    </row>
    <row r="51" spans="8:16" x14ac:dyDescent="0.25">
      <c r="H51" s="17"/>
    </row>
    <row r="52" spans="8:16" x14ac:dyDescent="0.25">
      <c r="H52" s="17"/>
    </row>
    <row r="61" spans="8:16" x14ac:dyDescent="0.25">
      <c r="K61" s="41"/>
      <c r="L61" s="41"/>
      <c r="M61" s="41"/>
      <c r="N61" s="41"/>
      <c r="O61" s="41"/>
      <c r="P61" s="41"/>
    </row>
    <row r="62" spans="8:16" x14ac:dyDescent="0.25">
      <c r="K62" s="41"/>
      <c r="L62" s="41"/>
      <c r="M62" s="41"/>
      <c r="N62" s="41"/>
      <c r="O62" s="41"/>
      <c r="P62" s="41"/>
    </row>
    <row r="63" spans="8:16" x14ac:dyDescent="0.25">
      <c r="K63" s="41"/>
      <c r="L63" s="41"/>
      <c r="M63" s="41"/>
      <c r="N63" s="41"/>
      <c r="O63" s="41"/>
      <c r="P63" s="41"/>
    </row>
    <row r="64" spans="8:16" x14ac:dyDescent="0.25">
      <c r="K64" s="41"/>
      <c r="L64" s="41"/>
      <c r="M64" s="41"/>
      <c r="N64" s="41"/>
      <c r="O64" s="41"/>
      <c r="P64" s="41"/>
    </row>
    <row r="65" spans="11:16" x14ac:dyDescent="0.25">
      <c r="K65" s="41"/>
      <c r="L65" s="41"/>
      <c r="M65" s="41"/>
      <c r="N65" s="41"/>
      <c r="O65" s="41"/>
      <c r="P65" s="41"/>
    </row>
    <row r="66" spans="11:16" x14ac:dyDescent="0.25">
      <c r="K66" s="41"/>
      <c r="L66" s="41"/>
      <c r="M66" s="41"/>
      <c r="N66" s="41"/>
      <c r="O66" s="41"/>
      <c r="P66" s="41"/>
    </row>
    <row r="67" spans="11:16" x14ac:dyDescent="0.25">
      <c r="K67" s="41"/>
      <c r="L67" s="41"/>
      <c r="M67" s="41"/>
      <c r="N67" s="41"/>
      <c r="O67" s="41"/>
      <c r="P67" s="41"/>
    </row>
    <row r="68" spans="11:16" x14ac:dyDescent="0.25">
      <c r="K68" s="41"/>
      <c r="L68" s="41"/>
      <c r="M68" s="41"/>
      <c r="N68" s="41"/>
      <c r="O68" s="41"/>
      <c r="P68" s="41"/>
    </row>
    <row r="69" spans="11:16" x14ac:dyDescent="0.25">
      <c r="K69" s="41"/>
      <c r="L69" s="41"/>
      <c r="M69" s="41"/>
      <c r="N69" s="41"/>
      <c r="O69" s="41"/>
      <c r="P69" s="41"/>
    </row>
    <row r="70" spans="11:16" x14ac:dyDescent="0.25">
      <c r="K70" s="41"/>
      <c r="L70" s="41"/>
      <c r="M70" s="41"/>
      <c r="N70" s="41"/>
      <c r="O70" s="41"/>
      <c r="P70" s="41"/>
    </row>
    <row r="71" spans="11:16" x14ac:dyDescent="0.25">
      <c r="K71" s="41"/>
      <c r="L71" s="41"/>
      <c r="M71" s="41"/>
      <c r="N71" s="41"/>
      <c r="O71" s="41"/>
      <c r="P71" s="41"/>
    </row>
    <row r="72" spans="11:16" x14ac:dyDescent="0.25">
      <c r="K72" s="41"/>
      <c r="L72" s="41"/>
      <c r="M72" s="41"/>
      <c r="N72" s="41"/>
      <c r="O72" s="41"/>
      <c r="P72" s="41"/>
    </row>
    <row r="73" spans="11:16" x14ac:dyDescent="0.25">
      <c r="K73" s="41"/>
      <c r="L73" s="41"/>
      <c r="M73" s="41"/>
      <c r="N73" s="41"/>
      <c r="O73" s="41"/>
      <c r="P73" s="41"/>
    </row>
    <row r="74" spans="11:16" x14ac:dyDescent="0.25">
      <c r="K74" s="41"/>
      <c r="L74" s="41"/>
      <c r="M74" s="41"/>
      <c r="N74" s="41"/>
      <c r="O74" s="41"/>
      <c r="P74" s="41"/>
    </row>
    <row r="75" spans="11:16" x14ac:dyDescent="0.25">
      <c r="K75" s="41"/>
      <c r="L75" s="41"/>
      <c r="M75" s="41"/>
      <c r="N75" s="41"/>
      <c r="O75" s="41"/>
      <c r="P75" s="41"/>
    </row>
    <row r="76" spans="11:16" x14ac:dyDescent="0.25">
      <c r="K76" s="41"/>
      <c r="L76" s="41"/>
      <c r="M76" s="41"/>
      <c r="N76" s="41"/>
      <c r="O76" s="41"/>
      <c r="P76" s="41"/>
    </row>
    <row r="77" spans="11:16" x14ac:dyDescent="0.25">
      <c r="K77" s="41"/>
      <c r="L77" s="41"/>
      <c r="M77" s="41"/>
      <c r="N77" s="41"/>
      <c r="O77" s="41"/>
      <c r="P77" s="41"/>
    </row>
    <row r="78" spans="11:16" x14ac:dyDescent="0.25">
      <c r="K78" s="41"/>
      <c r="L78" s="41"/>
      <c r="M78" s="41"/>
      <c r="N78" s="41"/>
      <c r="O78" s="41"/>
      <c r="P78" s="41"/>
    </row>
    <row r="79" spans="11:16" x14ac:dyDescent="0.25">
      <c r="K79" s="41"/>
      <c r="L79" s="41"/>
      <c r="M79" s="41"/>
      <c r="N79" s="41"/>
      <c r="O79" s="41"/>
      <c r="P79" s="41"/>
    </row>
    <row r="80" spans="11:16" x14ac:dyDescent="0.25">
      <c r="K80" s="41"/>
      <c r="L80" s="41"/>
      <c r="M80" s="41"/>
      <c r="N80" s="41"/>
      <c r="O80" s="41"/>
      <c r="P80" s="41"/>
    </row>
    <row r="81" spans="11:16" x14ac:dyDescent="0.25">
      <c r="K81" s="41"/>
      <c r="L81" s="41"/>
      <c r="M81" s="41"/>
      <c r="N81" s="41"/>
      <c r="O81" s="41"/>
      <c r="P81" s="41"/>
    </row>
    <row r="82" spans="11:16" x14ac:dyDescent="0.25">
      <c r="K82" s="41"/>
      <c r="L82" s="41"/>
      <c r="M82" s="41"/>
      <c r="N82" s="41"/>
      <c r="O82" s="41"/>
      <c r="P82" s="41"/>
    </row>
    <row r="83" spans="11:16" x14ac:dyDescent="0.25">
      <c r="K83" s="41"/>
      <c r="L83" s="41"/>
      <c r="M83" s="41"/>
      <c r="N83" s="41"/>
      <c r="O83" s="41"/>
      <c r="P83" s="41"/>
    </row>
    <row r="84" spans="11:16" x14ac:dyDescent="0.25">
      <c r="K84" s="41"/>
      <c r="L84" s="41"/>
      <c r="M84" s="41"/>
      <c r="N84" s="41"/>
      <c r="O84" s="41"/>
      <c r="P84" s="41"/>
    </row>
    <row r="85" spans="11:16" x14ac:dyDescent="0.25">
      <c r="K85" s="41"/>
      <c r="L85" s="41"/>
      <c r="M85" s="41"/>
      <c r="N85" s="41"/>
      <c r="O85" s="41"/>
      <c r="P85" s="41"/>
    </row>
    <row r="86" spans="11:16" x14ac:dyDescent="0.25">
      <c r="K86" s="41"/>
      <c r="L86" s="41"/>
      <c r="M86" s="41"/>
      <c r="N86" s="41"/>
      <c r="O86" s="41"/>
      <c r="P86" s="41"/>
    </row>
    <row r="87" spans="11:16" x14ac:dyDescent="0.25">
      <c r="K87" s="41"/>
      <c r="L87" s="41"/>
      <c r="M87" s="41"/>
      <c r="N87" s="41"/>
      <c r="O87" s="41"/>
      <c r="P87" s="41"/>
    </row>
    <row r="88" spans="11:16" x14ac:dyDescent="0.25">
      <c r="K88" s="41"/>
      <c r="L88" s="41"/>
      <c r="M88" s="41"/>
      <c r="N88" s="41"/>
      <c r="O88" s="41"/>
      <c r="P88" s="41"/>
    </row>
    <row r="89" spans="11:16" x14ac:dyDescent="0.25">
      <c r="K89" s="41"/>
      <c r="L89" s="41"/>
      <c r="M89" s="41"/>
      <c r="N89" s="41"/>
      <c r="O89" s="41"/>
      <c r="P89" s="41"/>
    </row>
    <row r="90" spans="11:16" x14ac:dyDescent="0.25">
      <c r="K90" s="41"/>
      <c r="L90" s="41"/>
      <c r="M90" s="41"/>
      <c r="N90" s="41"/>
      <c r="O90" s="41"/>
      <c r="P90" s="41"/>
    </row>
    <row r="91" spans="11:16" x14ac:dyDescent="0.25">
      <c r="K91" s="41"/>
      <c r="L91" s="41"/>
      <c r="M91" s="41"/>
      <c r="N91" s="41"/>
      <c r="O91" s="41"/>
      <c r="P91" s="41"/>
    </row>
    <row r="92" spans="11:16" x14ac:dyDescent="0.25">
      <c r="K92" s="41"/>
      <c r="L92" s="41"/>
      <c r="M92" s="41"/>
      <c r="N92" s="41"/>
      <c r="O92" s="41"/>
      <c r="P92" s="41"/>
    </row>
    <row r="93" spans="11:16" x14ac:dyDescent="0.25">
      <c r="K93" s="41"/>
      <c r="L93" s="41"/>
      <c r="M93" s="41"/>
      <c r="N93" s="41"/>
      <c r="O93" s="41"/>
      <c r="P93" s="41"/>
    </row>
    <row r="94" spans="11:16" x14ac:dyDescent="0.25">
      <c r="K94" s="41"/>
      <c r="L94" s="41"/>
      <c r="M94" s="41"/>
      <c r="N94" s="41"/>
      <c r="O94" s="41"/>
      <c r="P94" s="41"/>
    </row>
    <row r="95" spans="11:16" x14ac:dyDescent="0.25">
      <c r="K95" s="41"/>
      <c r="L95" s="41"/>
      <c r="M95" s="41"/>
      <c r="N95" s="41"/>
      <c r="O95" s="41"/>
      <c r="P95" s="41"/>
    </row>
    <row r="96" spans="11:16" x14ac:dyDescent="0.25">
      <c r="K96" s="41"/>
      <c r="L96" s="41"/>
      <c r="M96" s="41"/>
      <c r="N96" s="41"/>
      <c r="O96" s="41"/>
      <c r="P96" s="41"/>
    </row>
    <row r="97" spans="11:16" x14ac:dyDescent="0.25">
      <c r="K97" s="41"/>
      <c r="L97" s="41"/>
      <c r="M97" s="41"/>
      <c r="N97" s="41"/>
      <c r="O97" s="41"/>
      <c r="P97" s="41"/>
    </row>
    <row r="98" spans="11:16" x14ac:dyDescent="0.25">
      <c r="K98" s="41"/>
      <c r="L98" s="41"/>
      <c r="M98" s="41"/>
      <c r="N98" s="41"/>
      <c r="O98" s="41"/>
      <c r="P98" s="41"/>
    </row>
    <row r="99" spans="11:16" x14ac:dyDescent="0.25">
      <c r="K99" s="41"/>
      <c r="L99" s="41"/>
      <c r="M99" s="41"/>
      <c r="N99" s="41"/>
      <c r="O99" s="41"/>
      <c r="P99" s="41"/>
    </row>
    <row r="100" spans="11:16" x14ac:dyDescent="0.25">
      <c r="K100" s="41"/>
      <c r="L100" s="41"/>
      <c r="M100" s="41"/>
      <c r="N100" s="41"/>
      <c r="O100" s="41"/>
      <c r="P100" s="41"/>
    </row>
    <row r="101" spans="11:16" x14ac:dyDescent="0.25">
      <c r="K101" s="41"/>
      <c r="L101" s="41"/>
      <c r="M101" s="41"/>
      <c r="N101" s="41"/>
      <c r="O101" s="41"/>
      <c r="P101" s="41"/>
    </row>
    <row r="102" spans="11:16" x14ac:dyDescent="0.25">
      <c r="K102" s="41"/>
      <c r="L102" s="41"/>
      <c r="M102" s="41"/>
      <c r="N102" s="41"/>
      <c r="O102" s="41"/>
      <c r="P102" s="41"/>
    </row>
    <row r="103" spans="11:16" x14ac:dyDescent="0.25">
      <c r="K103" s="41"/>
      <c r="L103" s="41"/>
      <c r="M103" s="41"/>
      <c r="N103" s="41"/>
      <c r="O103" s="41"/>
      <c r="P103" s="41"/>
    </row>
    <row r="104" spans="11:16" x14ac:dyDescent="0.25">
      <c r="K104" s="41"/>
      <c r="L104" s="41"/>
      <c r="M104" s="41"/>
      <c r="N104" s="41"/>
      <c r="O104" s="41"/>
      <c r="P104" s="41"/>
    </row>
    <row r="105" spans="11:16" x14ac:dyDescent="0.25">
      <c r="K105" s="41"/>
      <c r="L105" s="41"/>
      <c r="M105" s="41"/>
      <c r="N105" s="41"/>
      <c r="O105" s="41"/>
      <c r="P105" s="41"/>
    </row>
    <row r="106" spans="11:16" x14ac:dyDescent="0.25">
      <c r="K106" s="41"/>
      <c r="L106" s="41"/>
      <c r="M106" s="41"/>
      <c r="N106" s="41"/>
      <c r="O106" s="41"/>
      <c r="P106" s="41"/>
    </row>
    <row r="107" spans="11:16" x14ac:dyDescent="0.25">
      <c r="K107" s="41"/>
      <c r="L107" s="41"/>
      <c r="M107" s="41"/>
      <c r="N107" s="41"/>
      <c r="O107" s="41"/>
      <c r="P107" s="41"/>
    </row>
    <row r="108" spans="11:16" x14ac:dyDescent="0.25">
      <c r="K108" s="41"/>
      <c r="L108" s="41"/>
      <c r="M108" s="41"/>
      <c r="N108" s="41"/>
      <c r="O108" s="41"/>
      <c r="P108" s="41"/>
    </row>
    <row r="109" spans="11:16" x14ac:dyDescent="0.25">
      <c r="K109" s="41"/>
      <c r="L109" s="41"/>
      <c r="M109" s="41"/>
      <c r="N109" s="41"/>
      <c r="O109" s="41"/>
      <c r="P109" s="41"/>
    </row>
    <row r="110" spans="11:16" x14ac:dyDescent="0.25">
      <c r="K110" s="41"/>
      <c r="L110" s="41"/>
      <c r="M110" s="41"/>
      <c r="N110" s="41"/>
      <c r="O110" s="41"/>
      <c r="P110" s="41"/>
    </row>
    <row r="111" spans="11:16" x14ac:dyDescent="0.25">
      <c r="K111" s="41"/>
      <c r="L111" s="41"/>
      <c r="M111" s="41"/>
      <c r="N111" s="41"/>
      <c r="O111" s="41"/>
      <c r="P111" s="41"/>
    </row>
    <row r="112" spans="11:16" x14ac:dyDescent="0.25">
      <c r="K112" s="41"/>
      <c r="L112" s="41"/>
      <c r="M112" s="41"/>
      <c r="N112" s="41"/>
      <c r="O112" s="41"/>
      <c r="P112" s="41"/>
    </row>
    <row r="113" spans="11:16" x14ac:dyDescent="0.25">
      <c r="K113" s="41"/>
      <c r="L113" s="41"/>
      <c r="M113" s="41"/>
      <c r="N113" s="41"/>
      <c r="O113" s="41"/>
      <c r="P113" s="41"/>
    </row>
    <row r="114" spans="11:16" x14ac:dyDescent="0.25">
      <c r="K114" s="41"/>
      <c r="L114" s="41"/>
      <c r="M114" s="41"/>
      <c r="N114" s="41"/>
      <c r="O114" s="41"/>
      <c r="P114" s="41"/>
    </row>
    <row r="115" spans="11:16" x14ac:dyDescent="0.25">
      <c r="K115" s="41"/>
      <c r="L115" s="41"/>
      <c r="M115" s="41"/>
      <c r="N115" s="41"/>
      <c r="O115" s="41"/>
      <c r="P115" s="41"/>
    </row>
    <row r="116" spans="11:16" x14ac:dyDescent="0.25">
      <c r="K116" s="41"/>
      <c r="L116" s="41"/>
      <c r="M116" s="41"/>
      <c r="N116" s="41"/>
      <c r="O116" s="41"/>
      <c r="P116" s="41"/>
    </row>
    <row r="117" spans="11:16" x14ac:dyDescent="0.25">
      <c r="K117" s="41"/>
      <c r="L117" s="41"/>
      <c r="M117" s="41"/>
      <c r="N117" s="41"/>
      <c r="O117" s="41"/>
      <c r="P117" s="41"/>
    </row>
    <row r="118" spans="11:16" x14ac:dyDescent="0.25">
      <c r="K118" s="41"/>
      <c r="L118" s="41"/>
      <c r="M118" s="41"/>
      <c r="N118" s="41"/>
      <c r="O118" s="41"/>
      <c r="P118" s="41"/>
    </row>
    <row r="119" spans="11:16" x14ac:dyDescent="0.25">
      <c r="K119" s="41"/>
      <c r="L119" s="41"/>
      <c r="M119" s="41"/>
      <c r="N119" s="41"/>
      <c r="O119" s="41"/>
      <c r="P119" s="41"/>
    </row>
    <row r="120" spans="11:16" x14ac:dyDescent="0.25">
      <c r="K120" s="41"/>
      <c r="L120" s="41"/>
      <c r="M120" s="41"/>
      <c r="N120" s="41"/>
      <c r="O120" s="41"/>
      <c r="P120" s="41"/>
    </row>
    <row r="121" spans="11:16" x14ac:dyDescent="0.25">
      <c r="K121" s="41"/>
      <c r="L121" s="41"/>
      <c r="M121" s="41"/>
      <c r="N121" s="41"/>
      <c r="O121" s="41"/>
      <c r="P121" s="41"/>
    </row>
    <row r="122" spans="11:16" x14ac:dyDescent="0.25">
      <c r="K122" s="41"/>
      <c r="L122" s="41"/>
      <c r="M122" s="41"/>
      <c r="N122" s="41"/>
      <c r="O122" s="41"/>
      <c r="P122" s="41"/>
    </row>
    <row r="123" spans="11:16" x14ac:dyDescent="0.25">
      <c r="K123" s="41"/>
      <c r="L123" s="41"/>
      <c r="M123" s="41"/>
      <c r="N123" s="41"/>
      <c r="O123" s="41"/>
      <c r="P123" s="41"/>
    </row>
    <row r="124" spans="11:16" x14ac:dyDescent="0.25">
      <c r="K124" s="41"/>
      <c r="L124" s="41"/>
      <c r="M124" s="41"/>
      <c r="N124" s="41"/>
      <c r="O124" s="41"/>
      <c r="P124" s="41"/>
    </row>
    <row r="125" spans="11:16" x14ac:dyDescent="0.25">
      <c r="K125" s="41"/>
      <c r="L125" s="41"/>
      <c r="M125" s="41"/>
      <c r="N125" s="41"/>
      <c r="O125" s="41"/>
      <c r="P125" s="41"/>
    </row>
    <row r="126" spans="11:16" x14ac:dyDescent="0.25">
      <c r="K126" s="41"/>
      <c r="L126" s="41"/>
      <c r="M126" s="41"/>
      <c r="N126" s="41"/>
      <c r="O126" s="41"/>
      <c r="P126" s="41"/>
    </row>
    <row r="127" spans="11:16" x14ac:dyDescent="0.25">
      <c r="K127" s="41"/>
      <c r="L127" s="41"/>
      <c r="M127" s="41"/>
      <c r="N127" s="41"/>
      <c r="O127" s="41"/>
      <c r="P127" s="41"/>
    </row>
    <row r="128" spans="11:16" x14ac:dyDescent="0.25">
      <c r="K128" s="41"/>
      <c r="L128" s="41"/>
      <c r="M128" s="41"/>
      <c r="N128" s="41"/>
      <c r="O128" s="41"/>
      <c r="P128" s="41"/>
    </row>
    <row r="129" spans="11:16" x14ac:dyDescent="0.25">
      <c r="K129" s="41"/>
      <c r="L129" s="41"/>
      <c r="M129" s="41"/>
      <c r="N129" s="41"/>
      <c r="O129" s="41"/>
      <c r="P129" s="41"/>
    </row>
    <row r="130" spans="11:16" x14ac:dyDescent="0.25">
      <c r="K130" s="41"/>
      <c r="L130" s="41"/>
      <c r="M130" s="41"/>
      <c r="N130" s="41"/>
      <c r="O130" s="41"/>
      <c r="P130" s="41"/>
    </row>
    <row r="131" spans="11:16" x14ac:dyDescent="0.25">
      <c r="K131" s="41"/>
      <c r="L131" s="41"/>
      <c r="M131" s="41"/>
      <c r="N131" s="41"/>
      <c r="O131" s="41"/>
      <c r="P131" s="41"/>
    </row>
    <row r="132" spans="11:16" x14ac:dyDescent="0.25">
      <c r="K132" s="41"/>
      <c r="L132" s="41"/>
      <c r="M132" s="41"/>
      <c r="N132" s="41"/>
      <c r="O132" s="41"/>
      <c r="P132" s="41"/>
    </row>
    <row r="133" spans="11:16" x14ac:dyDescent="0.25">
      <c r="K133" s="41"/>
      <c r="L133" s="41"/>
      <c r="M133" s="41"/>
      <c r="N133" s="41"/>
      <c r="O133" s="41"/>
      <c r="P133" s="41"/>
    </row>
    <row r="134" spans="11:16" x14ac:dyDescent="0.25">
      <c r="K134" s="41"/>
      <c r="L134" s="41"/>
      <c r="M134" s="41"/>
      <c r="N134" s="41"/>
      <c r="O134" s="41"/>
      <c r="P134" s="41"/>
    </row>
    <row r="135" spans="11:16" x14ac:dyDescent="0.25">
      <c r="K135" s="41"/>
      <c r="L135" s="41"/>
      <c r="M135" s="41"/>
      <c r="N135" s="41"/>
      <c r="O135" s="41"/>
      <c r="P135" s="41"/>
    </row>
    <row r="136" spans="11:16" x14ac:dyDescent="0.25">
      <c r="K136" s="41"/>
      <c r="L136" s="41"/>
      <c r="M136" s="41"/>
      <c r="N136" s="41"/>
      <c r="O136" s="41"/>
      <c r="P136" s="41"/>
    </row>
    <row r="137" spans="11:16" x14ac:dyDescent="0.25">
      <c r="K137" s="41"/>
      <c r="L137" s="41"/>
      <c r="M137" s="41"/>
      <c r="N137" s="41"/>
      <c r="O137" s="41"/>
      <c r="P137" s="41"/>
    </row>
    <row r="138" spans="11:16" x14ac:dyDescent="0.25">
      <c r="K138" s="41"/>
      <c r="L138" s="41"/>
      <c r="M138" s="41"/>
      <c r="N138" s="41"/>
      <c r="O138" s="41"/>
      <c r="P138" s="41"/>
    </row>
    <row r="139" spans="11:16" x14ac:dyDescent="0.25">
      <c r="K139" s="41"/>
      <c r="L139" s="41"/>
      <c r="M139" s="41"/>
      <c r="N139" s="41"/>
      <c r="O139" s="41"/>
      <c r="P139" s="41"/>
    </row>
    <row r="140" spans="11:16" x14ac:dyDescent="0.25">
      <c r="K140" s="41"/>
      <c r="L140" s="41"/>
      <c r="M140" s="41"/>
      <c r="N140" s="41"/>
      <c r="O140" s="41"/>
      <c r="P140" s="41"/>
    </row>
    <row r="141" spans="11:16" x14ac:dyDescent="0.25">
      <c r="K141" s="41"/>
      <c r="L141" s="41"/>
      <c r="M141" s="41"/>
      <c r="N141" s="41"/>
      <c r="O141" s="41"/>
      <c r="P141" s="41"/>
    </row>
    <row r="142" spans="11:16" x14ac:dyDescent="0.25">
      <c r="K142" s="41"/>
      <c r="L142" s="41"/>
      <c r="M142" s="41"/>
      <c r="N142" s="41"/>
      <c r="O142" s="41"/>
      <c r="P142" s="41"/>
    </row>
    <row r="143" spans="11:16" x14ac:dyDescent="0.25">
      <c r="K143" s="41"/>
      <c r="L143" s="41"/>
      <c r="M143" s="41"/>
      <c r="N143" s="41"/>
      <c r="O143" s="41"/>
      <c r="P143" s="41"/>
    </row>
    <row r="144" spans="11:16" x14ac:dyDescent="0.25">
      <c r="K144" s="41"/>
      <c r="L144" s="41"/>
      <c r="M144" s="41"/>
      <c r="N144" s="41"/>
      <c r="O144" s="41"/>
      <c r="P144" s="41"/>
    </row>
    <row r="145" spans="11:16" x14ac:dyDescent="0.25">
      <c r="K145" s="41"/>
      <c r="L145" s="41"/>
      <c r="M145" s="41"/>
      <c r="N145" s="41"/>
      <c r="O145" s="41"/>
      <c r="P145" s="41"/>
    </row>
    <row r="146" spans="11:16" x14ac:dyDescent="0.25">
      <c r="K146" s="41"/>
      <c r="L146" s="41"/>
      <c r="M146" s="41"/>
      <c r="N146" s="41"/>
      <c r="O146" s="41"/>
      <c r="P146" s="41"/>
    </row>
    <row r="147" spans="11:16" x14ac:dyDescent="0.25">
      <c r="K147" s="41"/>
      <c r="L147" s="41"/>
      <c r="M147" s="41"/>
      <c r="N147" s="41"/>
      <c r="O147" s="41"/>
      <c r="P147" s="41"/>
    </row>
    <row r="148" spans="11:16" x14ac:dyDescent="0.25">
      <c r="K148" s="41"/>
      <c r="L148" s="41"/>
      <c r="M148" s="41"/>
      <c r="N148" s="41"/>
      <c r="O148" s="41"/>
      <c r="P148" s="41"/>
    </row>
    <row r="149" spans="11:16" x14ac:dyDescent="0.25">
      <c r="K149" s="41"/>
      <c r="L149" s="41"/>
      <c r="M149" s="41"/>
      <c r="N149" s="41"/>
      <c r="O149" s="41"/>
      <c r="P149" s="41"/>
    </row>
    <row r="150" spans="11:16" x14ac:dyDescent="0.25">
      <c r="K150" s="41"/>
      <c r="L150" s="41"/>
      <c r="M150" s="41"/>
      <c r="N150" s="41"/>
      <c r="O150" s="41"/>
      <c r="P150" s="41"/>
    </row>
    <row r="151" spans="11:16" x14ac:dyDescent="0.25">
      <c r="K151" s="41"/>
      <c r="L151" s="41"/>
      <c r="M151" s="41"/>
      <c r="N151" s="41"/>
      <c r="O151" s="41"/>
      <c r="P151" s="41"/>
    </row>
    <row r="152" spans="11:16" x14ac:dyDescent="0.25">
      <c r="K152" s="41"/>
      <c r="L152" s="41"/>
      <c r="M152" s="41"/>
      <c r="N152" s="41"/>
      <c r="O152" s="41"/>
      <c r="P152" s="41"/>
    </row>
    <row r="153" spans="11:16" x14ac:dyDescent="0.25">
      <c r="K153" s="41"/>
      <c r="L153" s="41"/>
      <c r="M153" s="41"/>
      <c r="N153" s="41"/>
      <c r="O153" s="41"/>
      <c r="P153" s="41"/>
    </row>
    <row r="154" spans="11:16" x14ac:dyDescent="0.25">
      <c r="K154" s="41"/>
      <c r="L154" s="41"/>
      <c r="M154" s="41"/>
      <c r="N154" s="41"/>
      <c r="O154" s="41"/>
      <c r="P154" s="41"/>
    </row>
  </sheetData>
  <mergeCells count="33">
    <mergeCell ref="B6:C6"/>
    <mergeCell ref="A8:A9"/>
    <mergeCell ref="O17:P17"/>
    <mergeCell ref="O18:P18"/>
    <mergeCell ref="O19:P19"/>
    <mergeCell ref="D19:E19"/>
    <mergeCell ref="D18:E18"/>
    <mergeCell ref="D17:E17"/>
    <mergeCell ref="O13:P13"/>
    <mergeCell ref="D13:E13"/>
    <mergeCell ref="D12:E12"/>
    <mergeCell ref="D16:E16"/>
    <mergeCell ref="O15:P15"/>
    <mergeCell ref="D15:E15"/>
    <mergeCell ref="O14:P14"/>
    <mergeCell ref="O22:P22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E4:F4"/>
    <mergeCell ref="G4:H4"/>
    <mergeCell ref="D14:E14"/>
    <mergeCell ref="O20:P20"/>
    <mergeCell ref="O21:P21"/>
    <mergeCell ref="D21:E21"/>
    <mergeCell ref="D20:E20"/>
  </mergeCells>
  <pageMargins left="0.7" right="0.7" top="0.75" bottom="0.75" header="0.3" footer="0.3"/>
  <pageSetup scale="80" fitToHeight="2" orientation="landscape" r:id="rId1"/>
  <headerFooter>
    <oddFooter>&amp;R&amp;A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opLeftCell="B19" workbookViewId="0">
      <selection activeCell="B24" sqref="B24"/>
    </sheetView>
  </sheetViews>
  <sheetFormatPr defaultRowHeight="15" x14ac:dyDescent="0.25"/>
  <cols>
    <col min="1" max="1" width="12.7109375" customWidth="1"/>
    <col min="2" max="2" width="25.28515625" customWidth="1"/>
    <col min="6" max="6" width="11.28515625" style="87" bestFit="1" customWidth="1"/>
    <col min="7" max="7" width="8.7109375" style="69" bestFit="1" customWidth="1"/>
    <col min="8" max="8" width="7" customWidth="1"/>
    <col min="9" max="9" width="11.5703125" bestFit="1" customWidth="1"/>
    <col min="11" max="11" width="1.42578125" customWidth="1"/>
    <col min="12" max="12" width="53" customWidth="1"/>
    <col min="13" max="13" width="15.140625" bestFit="1" customWidth="1"/>
    <col min="14" max="14" width="10.5703125" style="274" bestFit="1" customWidth="1"/>
    <col min="15" max="15" width="10.5703125" bestFit="1" customWidth="1"/>
  </cols>
  <sheetData>
    <row r="1" spans="1:17" ht="15.75" x14ac:dyDescent="0.25">
      <c r="A1" s="131" t="s">
        <v>79</v>
      </c>
      <c r="C1" s="21"/>
      <c r="D1" s="97"/>
      <c r="E1" s="104" t="s">
        <v>32</v>
      </c>
      <c r="F1" s="121" t="s">
        <v>16</v>
      </c>
      <c r="G1" s="122" t="s">
        <v>39</v>
      </c>
      <c r="H1" s="121" t="s">
        <v>14</v>
      </c>
      <c r="I1" s="123" t="s">
        <v>15</v>
      </c>
      <c r="L1" s="125" t="s">
        <v>47</v>
      </c>
      <c r="M1" s="142"/>
      <c r="N1" s="273"/>
    </row>
    <row r="2" spans="1:17" ht="15.75" x14ac:dyDescent="0.25">
      <c r="B2" s="37"/>
      <c r="C2" s="99" t="s">
        <v>22</v>
      </c>
      <c r="D2" s="100"/>
      <c r="E2" s="21">
        <v>1483</v>
      </c>
      <c r="F2" s="113"/>
      <c r="G2" s="22">
        <v>36</v>
      </c>
      <c r="H2" s="35">
        <v>1</v>
      </c>
      <c r="I2" s="114">
        <f>F2*G2*H2</f>
        <v>0</v>
      </c>
      <c r="K2" s="18"/>
      <c r="L2" s="315" t="s">
        <v>77</v>
      </c>
    </row>
    <row r="3" spans="1:17" x14ac:dyDescent="0.25">
      <c r="B3" s="36"/>
      <c r="C3" s="98" t="s">
        <v>21</v>
      </c>
      <c r="D3" s="33"/>
      <c r="E3" s="21">
        <v>1310</v>
      </c>
      <c r="F3" s="113"/>
      <c r="G3" s="22">
        <v>18</v>
      </c>
      <c r="H3" s="35">
        <v>1</v>
      </c>
      <c r="I3" s="114">
        <f>F3*G3*H3</f>
        <v>0</v>
      </c>
    </row>
    <row r="4" spans="1:17" x14ac:dyDescent="0.25">
      <c r="B4" s="37"/>
      <c r="C4" s="99" t="s">
        <v>43</v>
      </c>
      <c r="D4" s="101"/>
      <c r="E4" s="102">
        <v>1430</v>
      </c>
      <c r="F4" s="30"/>
      <c r="G4" s="22">
        <v>42</v>
      </c>
      <c r="H4" s="35">
        <v>1</v>
      </c>
      <c r="I4" s="114">
        <f>F4*G4*H4</f>
        <v>0</v>
      </c>
      <c r="K4" s="18"/>
    </row>
    <row r="5" spans="1:17" x14ac:dyDescent="0.25">
      <c r="B5" s="37"/>
      <c r="C5" s="99"/>
      <c r="D5" s="101"/>
      <c r="E5" s="102"/>
      <c r="F5" s="30"/>
      <c r="G5" s="22"/>
      <c r="H5" s="35"/>
      <c r="I5" s="34"/>
      <c r="K5" s="18"/>
    </row>
    <row r="6" spans="1:17" x14ac:dyDescent="0.25">
      <c r="A6" s="105" t="s">
        <v>20</v>
      </c>
      <c r="B6" s="130"/>
      <c r="C6" s="99"/>
      <c r="D6" s="101"/>
      <c r="E6" s="102"/>
      <c r="F6" s="30"/>
      <c r="G6" s="22"/>
      <c r="H6" s="129"/>
      <c r="I6" s="34"/>
      <c r="K6" s="18"/>
    </row>
    <row r="7" spans="1:17" ht="22.5" x14ac:dyDescent="0.25">
      <c r="A7" t="s">
        <v>55</v>
      </c>
      <c r="B7" s="5" t="s">
        <v>1</v>
      </c>
      <c r="C7" s="5" t="s">
        <v>2</v>
      </c>
      <c r="D7" s="290" t="s">
        <v>3</v>
      </c>
      <c r="E7" s="297"/>
      <c r="F7" s="93" t="s">
        <v>37</v>
      </c>
      <c r="G7" s="94" t="s">
        <v>91</v>
      </c>
      <c r="H7" s="95" t="s">
        <v>14</v>
      </c>
      <c r="I7" s="61" t="s">
        <v>33</v>
      </c>
      <c r="J7" s="6" t="s">
        <v>4</v>
      </c>
      <c r="K7" s="18"/>
    </row>
    <row r="8" spans="1:17" ht="24.75" customHeight="1" x14ac:dyDescent="0.25">
      <c r="A8" s="120" t="s">
        <v>34</v>
      </c>
      <c r="B8" s="170"/>
      <c r="C8" s="7">
        <v>1483</v>
      </c>
      <c r="D8" s="284" t="s">
        <v>0</v>
      </c>
      <c r="E8" s="298"/>
      <c r="F8" s="204">
        <v>35.42</v>
      </c>
      <c r="G8" s="208">
        <v>36</v>
      </c>
      <c r="H8" s="203">
        <v>15</v>
      </c>
      <c r="I8" s="9">
        <f>F8*G8*H8</f>
        <v>19126.800000000003</v>
      </c>
      <c r="J8" s="10"/>
      <c r="L8" s="206" t="s">
        <v>56</v>
      </c>
      <c r="M8" s="56"/>
      <c r="N8" s="275"/>
      <c r="O8" s="41"/>
      <c r="P8" s="41"/>
      <c r="Q8" s="41"/>
    </row>
    <row r="9" spans="1:17" ht="24.75" customHeight="1" x14ac:dyDescent="0.25">
      <c r="B9" s="7">
        <f>B8</f>
        <v>0</v>
      </c>
      <c r="C9" s="120">
        <v>3115</v>
      </c>
      <c r="D9" s="284" t="s">
        <v>80</v>
      </c>
      <c r="E9" s="285"/>
      <c r="F9" s="77"/>
      <c r="G9" s="83"/>
      <c r="H9" s="8">
        <v>0.1628</v>
      </c>
      <c r="I9" s="9">
        <f>I8*H9</f>
        <v>3113.8430400000007</v>
      </c>
      <c r="J9" s="10">
        <f>I9/I8</f>
        <v>0.1628</v>
      </c>
      <c r="L9" s="45"/>
      <c r="M9" s="45"/>
      <c r="N9" s="276"/>
      <c r="O9" s="41"/>
      <c r="P9" s="41"/>
      <c r="Q9" s="41"/>
    </row>
    <row r="10" spans="1:17" ht="24.75" customHeight="1" x14ac:dyDescent="0.25">
      <c r="B10" s="7">
        <f>B8</f>
        <v>0</v>
      </c>
      <c r="C10" s="120">
        <v>3325</v>
      </c>
      <c r="D10" s="284" t="s">
        <v>6</v>
      </c>
      <c r="E10" s="285"/>
      <c r="F10" s="77"/>
      <c r="G10" s="83"/>
      <c r="H10" s="8">
        <v>1.4500000000000001E-2</v>
      </c>
      <c r="I10" s="9">
        <f>I8*H10</f>
        <v>277.33860000000004</v>
      </c>
      <c r="J10" s="10">
        <f>I10/I8</f>
        <v>1.4500000000000001E-2</v>
      </c>
      <c r="L10" s="45"/>
      <c r="M10" s="45"/>
      <c r="N10" s="276"/>
      <c r="O10" s="41"/>
      <c r="P10" s="41"/>
      <c r="Q10" s="41"/>
    </row>
    <row r="11" spans="1:17" ht="24.75" customHeight="1" x14ac:dyDescent="0.25">
      <c r="B11" s="7">
        <f>B8</f>
        <v>0</v>
      </c>
      <c r="C11" s="120">
        <v>3435</v>
      </c>
      <c r="D11" s="284" t="s">
        <v>64</v>
      </c>
      <c r="E11" s="285"/>
      <c r="F11" s="77"/>
      <c r="G11" s="83"/>
      <c r="H11" s="8">
        <v>3.6299999999999999E-2</v>
      </c>
      <c r="I11" s="9">
        <f>I8*H11</f>
        <v>694.30284000000006</v>
      </c>
      <c r="J11" s="10">
        <f>I11/I8</f>
        <v>3.6299999999999999E-2</v>
      </c>
      <c r="L11" s="45"/>
      <c r="M11" s="45"/>
      <c r="N11" s="276"/>
      <c r="O11" s="41"/>
      <c r="P11" s="41"/>
      <c r="Q11" s="41"/>
    </row>
    <row r="12" spans="1:17" ht="24.75" customHeight="1" x14ac:dyDescent="0.25">
      <c r="B12" s="7">
        <f>B8</f>
        <v>0</v>
      </c>
      <c r="C12" s="120">
        <v>3515</v>
      </c>
      <c r="D12" s="284" t="s">
        <v>8</v>
      </c>
      <c r="E12" s="285"/>
      <c r="F12" s="77"/>
      <c r="G12" s="83"/>
      <c r="H12" s="8">
        <v>5.0000000000000001E-4</v>
      </c>
      <c r="I12" s="9">
        <f>I8*H12</f>
        <v>9.5634000000000015</v>
      </c>
      <c r="J12" s="10">
        <f>I12/I8</f>
        <v>5.0000000000000001E-4</v>
      </c>
      <c r="L12" s="45"/>
      <c r="M12" s="45"/>
      <c r="N12" s="276"/>
      <c r="O12" s="41"/>
      <c r="P12" s="41"/>
      <c r="Q12" s="41"/>
    </row>
    <row r="13" spans="1:17" ht="24.75" customHeight="1" x14ac:dyDescent="0.25">
      <c r="B13" s="7">
        <f>B8</f>
        <v>0</v>
      </c>
      <c r="C13" s="120">
        <v>3615</v>
      </c>
      <c r="D13" s="284" t="s">
        <v>68</v>
      </c>
      <c r="E13" s="285"/>
      <c r="F13" s="77"/>
      <c r="G13" s="83"/>
      <c r="H13" s="8">
        <v>2.2499999999999999E-2</v>
      </c>
      <c r="I13" s="9">
        <f>I8*H13</f>
        <v>430.35300000000007</v>
      </c>
      <c r="J13" s="10">
        <f>I13/I8</f>
        <v>2.2499999999999999E-2</v>
      </c>
      <c r="L13" s="45"/>
      <c r="M13" s="45"/>
      <c r="N13" s="276"/>
      <c r="O13" s="41"/>
      <c r="P13" s="41"/>
      <c r="Q13" s="41"/>
    </row>
    <row r="14" spans="1:17" ht="24.75" customHeight="1" x14ac:dyDescent="0.25">
      <c r="B14" s="13"/>
      <c r="C14" s="13"/>
      <c r="D14" s="13"/>
      <c r="E14" s="3" t="s">
        <v>11</v>
      </c>
      <c r="F14" s="88"/>
      <c r="G14" s="84"/>
      <c r="H14" s="3">
        <f>SUM(H9:H13)</f>
        <v>0.2366</v>
      </c>
      <c r="I14" s="4">
        <f>SUM(I8:I13)</f>
        <v>23652.20088</v>
      </c>
      <c r="J14" s="14">
        <f>SUM(J9:J13)</f>
        <v>0.2366</v>
      </c>
      <c r="L14" s="45"/>
      <c r="M14" s="45"/>
      <c r="N14" s="276"/>
      <c r="O14" s="41"/>
      <c r="P14" s="41"/>
      <c r="Q14" s="41"/>
    </row>
    <row r="15" spans="1:17" s="20" customFormat="1" x14ac:dyDescent="0.25">
      <c r="A15" s="105" t="s">
        <v>20</v>
      </c>
      <c r="B15" s="130"/>
      <c r="E15" s="59"/>
      <c r="F15" s="89"/>
      <c r="G15" s="85"/>
      <c r="H15" s="59"/>
      <c r="I15" s="60"/>
      <c r="L15" s="45"/>
      <c r="M15" s="45"/>
      <c r="N15" s="277"/>
      <c r="O15" s="51"/>
      <c r="P15" s="51"/>
      <c r="Q15" s="51"/>
    </row>
    <row r="16" spans="1:17" ht="24.75" customHeight="1" x14ac:dyDescent="0.25">
      <c r="A16" t="s">
        <v>55</v>
      </c>
      <c r="B16" s="5" t="s">
        <v>1</v>
      </c>
      <c r="C16" s="5" t="s">
        <v>2</v>
      </c>
      <c r="D16" s="290" t="s">
        <v>3</v>
      </c>
      <c r="E16" s="297"/>
      <c r="F16" s="93" t="s">
        <v>37</v>
      </c>
      <c r="G16" s="94" t="s">
        <v>91</v>
      </c>
      <c r="H16" s="95" t="s">
        <v>14</v>
      </c>
      <c r="I16" s="61" t="s">
        <v>33</v>
      </c>
      <c r="J16" s="6" t="s">
        <v>4</v>
      </c>
      <c r="M16" s="56"/>
      <c r="N16" s="276"/>
      <c r="O16" s="41"/>
      <c r="P16" s="41"/>
      <c r="Q16" s="41"/>
    </row>
    <row r="17" spans="1:17" ht="24.75" customHeight="1" x14ac:dyDescent="0.25">
      <c r="A17" s="120" t="s">
        <v>34</v>
      </c>
      <c r="B17" s="120"/>
      <c r="C17" s="7">
        <v>1310</v>
      </c>
      <c r="D17" s="284" t="s">
        <v>0</v>
      </c>
      <c r="E17" s="298"/>
      <c r="F17" s="205">
        <v>33.729999999999997</v>
      </c>
      <c r="G17" s="208">
        <v>18</v>
      </c>
      <c r="H17" s="203">
        <v>15</v>
      </c>
      <c r="I17" s="9">
        <f>F17*G17*H17</f>
        <v>9107.1</v>
      </c>
      <c r="J17" s="10"/>
      <c r="L17" s="207" t="s">
        <v>71</v>
      </c>
      <c r="M17" s="45"/>
      <c r="N17" s="276"/>
      <c r="O17" s="41"/>
      <c r="P17" s="41"/>
      <c r="Q17" s="41"/>
    </row>
    <row r="18" spans="1:17" ht="24.75" customHeight="1" x14ac:dyDescent="0.25">
      <c r="B18" s="7">
        <f>B17</f>
        <v>0</v>
      </c>
      <c r="C18" s="120">
        <v>3111</v>
      </c>
      <c r="D18" s="284" t="s">
        <v>80</v>
      </c>
      <c r="E18" s="285"/>
      <c r="F18" s="77"/>
      <c r="G18" s="83"/>
      <c r="H18" s="8">
        <v>0.1628</v>
      </c>
      <c r="I18" s="9">
        <f>I17*H18</f>
        <v>1482.63588</v>
      </c>
      <c r="J18" s="10">
        <f>I18/I17</f>
        <v>0.1628</v>
      </c>
      <c r="L18" s="45"/>
      <c r="M18" s="45"/>
      <c r="N18" s="276"/>
      <c r="O18" s="41"/>
      <c r="P18" s="41"/>
      <c r="Q18" s="41"/>
    </row>
    <row r="19" spans="1:17" ht="24.75" customHeight="1" x14ac:dyDescent="0.25">
      <c r="B19" s="7">
        <f>B17</f>
        <v>0</v>
      </c>
      <c r="C19" s="120">
        <v>3321</v>
      </c>
      <c r="D19" s="284" t="s">
        <v>6</v>
      </c>
      <c r="E19" s="285"/>
      <c r="F19" s="77"/>
      <c r="G19" s="83"/>
      <c r="H19" s="202">
        <v>1.4500000000000001E-2</v>
      </c>
      <c r="I19" s="9">
        <f>I17*H19</f>
        <v>132.05295000000001</v>
      </c>
      <c r="J19" s="10">
        <f>I19/I17</f>
        <v>1.4500000000000001E-2</v>
      </c>
      <c r="L19" s="45"/>
      <c r="M19" s="45"/>
      <c r="N19" s="276"/>
      <c r="O19" s="41"/>
      <c r="P19" s="41"/>
      <c r="Q19" s="41"/>
    </row>
    <row r="20" spans="1:17" ht="24.75" customHeight="1" x14ac:dyDescent="0.25">
      <c r="B20" s="7">
        <f>B17</f>
        <v>0</v>
      </c>
      <c r="C20" s="120">
        <v>3431</v>
      </c>
      <c r="D20" s="284" t="s">
        <v>64</v>
      </c>
      <c r="E20" s="285"/>
      <c r="F20" s="77"/>
      <c r="G20" s="83"/>
      <c r="H20" s="202">
        <v>3.6299999999999999E-2</v>
      </c>
      <c r="I20" s="9">
        <f>I17*H20</f>
        <v>330.58773000000002</v>
      </c>
      <c r="J20" s="10">
        <f>I20/I17</f>
        <v>3.6299999999999999E-2</v>
      </c>
      <c r="L20" s="45"/>
      <c r="M20" s="45"/>
      <c r="N20" s="276"/>
      <c r="O20" s="41"/>
      <c r="P20" s="41"/>
      <c r="Q20" s="41"/>
    </row>
    <row r="21" spans="1:17" ht="24.75" customHeight="1" x14ac:dyDescent="0.25">
      <c r="B21" s="7">
        <f>B17</f>
        <v>0</v>
      </c>
      <c r="C21" s="120">
        <v>3511</v>
      </c>
      <c r="D21" s="284" t="s">
        <v>8</v>
      </c>
      <c r="E21" s="285"/>
      <c r="F21" s="77"/>
      <c r="G21" s="83"/>
      <c r="H21" s="202">
        <v>5.0000000000000001E-4</v>
      </c>
      <c r="I21" s="9">
        <f>I17*H21</f>
        <v>4.5535500000000004</v>
      </c>
      <c r="J21" s="10">
        <f>I21/I17</f>
        <v>5.0000000000000001E-4</v>
      </c>
      <c r="L21" s="45"/>
      <c r="M21" s="45"/>
      <c r="N21" s="276"/>
      <c r="O21" s="41"/>
      <c r="P21" s="41"/>
      <c r="Q21" s="41"/>
    </row>
    <row r="22" spans="1:17" ht="24.75" customHeight="1" x14ac:dyDescent="0.25">
      <c r="B22" s="7">
        <f>B17</f>
        <v>0</v>
      </c>
      <c r="C22" s="120">
        <v>3611</v>
      </c>
      <c r="D22" s="284" t="s">
        <v>68</v>
      </c>
      <c r="E22" s="285"/>
      <c r="F22" s="77"/>
      <c r="G22" s="83"/>
      <c r="H22" s="202">
        <v>2.2499999999999999E-2</v>
      </c>
      <c r="I22" s="9">
        <f>I17*H22</f>
        <v>204.90975</v>
      </c>
      <c r="J22" s="10">
        <f>I22/I17</f>
        <v>2.2499999999999999E-2</v>
      </c>
      <c r="L22" s="45"/>
      <c r="M22" s="45"/>
      <c r="N22" s="276"/>
      <c r="O22" s="41"/>
      <c r="P22" s="41"/>
      <c r="Q22" s="41"/>
    </row>
    <row r="23" spans="1:17" ht="24.75" customHeight="1" x14ac:dyDescent="0.25">
      <c r="B23" s="13"/>
      <c r="C23" s="13"/>
      <c r="D23" s="13"/>
      <c r="E23" s="3" t="s">
        <v>11</v>
      </c>
      <c r="F23" s="88"/>
      <c r="G23" s="84"/>
      <c r="H23" s="214">
        <f>SUM(H18:H22)</f>
        <v>0.2366</v>
      </c>
      <c r="I23" s="4">
        <f>SUM(I17:I22)</f>
        <v>11261.83986</v>
      </c>
      <c r="J23" s="14">
        <f>SUM(J18:J22)</f>
        <v>0.2366</v>
      </c>
      <c r="L23" s="45"/>
      <c r="M23" s="45"/>
      <c r="N23" s="276"/>
      <c r="O23" s="41"/>
      <c r="P23" s="41"/>
      <c r="Q23" s="41"/>
    </row>
    <row r="24" spans="1:17" x14ac:dyDescent="0.25">
      <c r="A24" s="105" t="s">
        <v>20</v>
      </c>
      <c r="B24" s="13"/>
      <c r="F24" s="90"/>
      <c r="G24" s="86"/>
      <c r="H24" s="90"/>
      <c r="L24" s="82"/>
      <c r="M24" s="41"/>
      <c r="N24" s="276"/>
      <c r="O24" s="41"/>
      <c r="P24" s="41"/>
      <c r="Q24" s="41"/>
    </row>
    <row r="25" spans="1:17" ht="24.75" customHeight="1" x14ac:dyDescent="0.25">
      <c r="A25" t="s">
        <v>55</v>
      </c>
      <c r="B25" s="5" t="s">
        <v>1</v>
      </c>
      <c r="C25" s="5" t="s">
        <v>2</v>
      </c>
      <c r="D25" s="290" t="s">
        <v>3</v>
      </c>
      <c r="E25" s="291"/>
      <c r="F25" s="93" t="s">
        <v>37</v>
      </c>
      <c r="G25" s="94" t="s">
        <v>91</v>
      </c>
      <c r="H25" s="95" t="s">
        <v>14</v>
      </c>
      <c r="I25" s="61" t="s">
        <v>33</v>
      </c>
      <c r="J25" s="6" t="s">
        <v>4</v>
      </c>
      <c r="L25" s="207" t="s">
        <v>59</v>
      </c>
      <c r="M25" s="56"/>
      <c r="N25" s="276"/>
      <c r="O25" s="41"/>
      <c r="P25" s="41"/>
      <c r="Q25" s="41"/>
    </row>
    <row r="26" spans="1:17" ht="24.75" customHeight="1" x14ac:dyDescent="0.25">
      <c r="A26" s="120" t="s">
        <v>34</v>
      </c>
      <c r="B26" s="120"/>
      <c r="C26" s="7">
        <v>1430</v>
      </c>
      <c r="D26" s="284" t="s">
        <v>0</v>
      </c>
      <c r="E26" s="285"/>
      <c r="F26" s="205">
        <v>60.22</v>
      </c>
      <c r="G26" s="208">
        <v>42</v>
      </c>
      <c r="H26" s="203">
        <v>1</v>
      </c>
      <c r="I26" s="9">
        <f>F26*G26*H26</f>
        <v>2529.2399999999998</v>
      </c>
      <c r="J26" s="10"/>
      <c r="L26" s="45"/>
      <c r="M26" s="140"/>
      <c r="N26" s="276"/>
      <c r="O26" s="67"/>
      <c r="P26" s="41"/>
      <c r="Q26" s="41"/>
    </row>
    <row r="27" spans="1:17" ht="24.75" customHeight="1" x14ac:dyDescent="0.25">
      <c r="B27" s="7">
        <f>B26</f>
        <v>0</v>
      </c>
      <c r="C27" s="120">
        <v>3115</v>
      </c>
      <c r="D27" s="284" t="s">
        <v>80</v>
      </c>
      <c r="E27" s="285"/>
      <c r="F27" s="77"/>
      <c r="G27" s="83"/>
      <c r="H27" s="215">
        <v>0.1628</v>
      </c>
      <c r="I27" s="9">
        <f>I26*H27</f>
        <v>411.76027199999999</v>
      </c>
      <c r="J27" s="10">
        <f>I27/I26</f>
        <v>0.1628</v>
      </c>
      <c r="L27" s="169"/>
      <c r="M27" s="45"/>
      <c r="N27" s="276"/>
      <c r="O27" s="67"/>
      <c r="P27" s="41"/>
      <c r="Q27" s="41"/>
    </row>
    <row r="28" spans="1:17" ht="24.75" customHeight="1" x14ac:dyDescent="0.25">
      <c r="B28" s="7">
        <f>B26</f>
        <v>0</v>
      </c>
      <c r="C28" s="120">
        <v>3325</v>
      </c>
      <c r="D28" s="284" t="s">
        <v>6</v>
      </c>
      <c r="E28" s="285"/>
      <c r="F28" s="77"/>
      <c r="G28" s="83"/>
      <c r="H28" s="215">
        <v>1.4500000000000001E-2</v>
      </c>
      <c r="I28" s="9">
        <f>I26*H28</f>
        <v>36.67398</v>
      </c>
      <c r="J28" s="10">
        <f>I28/I26</f>
        <v>1.4500000000000001E-2</v>
      </c>
      <c r="L28" s="45"/>
      <c r="M28" s="45"/>
      <c r="N28" s="276"/>
      <c r="O28" s="67"/>
      <c r="P28" s="41"/>
      <c r="Q28" s="41"/>
    </row>
    <row r="29" spans="1:17" ht="24.75" customHeight="1" x14ac:dyDescent="0.25">
      <c r="B29" s="7">
        <f>B26</f>
        <v>0</v>
      </c>
      <c r="C29" s="120">
        <v>3435</v>
      </c>
      <c r="D29" s="284" t="s">
        <v>64</v>
      </c>
      <c r="E29" s="285"/>
      <c r="F29" s="77"/>
      <c r="G29" s="83"/>
      <c r="H29" s="215">
        <v>3.6299999999999999E-2</v>
      </c>
      <c r="I29" s="9">
        <f>H29*I26</f>
        <v>91.81141199999999</v>
      </c>
      <c r="J29" s="10">
        <f>I29/I26</f>
        <v>3.6299999999999999E-2</v>
      </c>
      <c r="L29" s="45"/>
      <c r="M29" s="169"/>
      <c r="N29" s="276"/>
      <c r="O29" s="67"/>
      <c r="P29" s="41"/>
      <c r="Q29" s="41"/>
    </row>
    <row r="30" spans="1:17" ht="24.75" customHeight="1" x14ac:dyDescent="0.25">
      <c r="B30" s="7">
        <f>B26</f>
        <v>0</v>
      </c>
      <c r="C30" s="120">
        <v>3515</v>
      </c>
      <c r="D30" s="284" t="s">
        <v>8</v>
      </c>
      <c r="E30" s="285"/>
      <c r="F30" s="77"/>
      <c r="G30" s="83"/>
      <c r="H30" s="215">
        <v>5.0000000000000001E-4</v>
      </c>
      <c r="I30" s="9">
        <f>H30*I26</f>
        <v>1.2646199999999999</v>
      </c>
      <c r="J30" s="10">
        <f>I30/I26</f>
        <v>5.0000000000000001E-4</v>
      </c>
      <c r="L30" s="45"/>
      <c r="M30" s="45"/>
      <c r="N30" s="276"/>
      <c r="O30" s="67"/>
      <c r="P30" s="41"/>
      <c r="Q30" s="41"/>
    </row>
    <row r="31" spans="1:17" ht="24.75" customHeight="1" x14ac:dyDescent="0.25">
      <c r="B31" s="7">
        <f>B26</f>
        <v>0</v>
      </c>
      <c r="C31" s="120">
        <v>3615</v>
      </c>
      <c r="D31" s="284" t="s">
        <v>68</v>
      </c>
      <c r="E31" s="285"/>
      <c r="F31" s="77"/>
      <c r="G31" s="83"/>
      <c r="H31" s="215">
        <v>2.2499999999999999E-2</v>
      </c>
      <c r="I31" s="9">
        <f>I26*H31</f>
        <v>56.907899999999991</v>
      </c>
      <c r="J31" s="10">
        <f>I31/I26</f>
        <v>2.2499999999999999E-2</v>
      </c>
      <c r="L31" s="45"/>
      <c r="M31" s="140"/>
      <c r="N31" s="276"/>
      <c r="O31" s="67"/>
      <c r="P31" s="41"/>
      <c r="Q31" s="41"/>
    </row>
    <row r="32" spans="1:17" ht="24.75" customHeight="1" x14ac:dyDescent="0.25">
      <c r="B32" s="13"/>
      <c r="C32" s="13"/>
      <c r="D32" s="13"/>
      <c r="E32" s="3" t="s">
        <v>11</v>
      </c>
      <c r="F32" s="88"/>
      <c r="G32" s="84"/>
      <c r="H32" s="279">
        <f>SUM(H27:H31)</f>
        <v>0.2366</v>
      </c>
      <c r="I32" s="4">
        <f>SUM(I26:I31)</f>
        <v>3127.6581839999999</v>
      </c>
      <c r="J32" s="14">
        <f>SUM(J27:J31)</f>
        <v>0.2366</v>
      </c>
      <c r="L32" s="45"/>
      <c r="M32" s="45"/>
      <c r="N32" s="276"/>
      <c r="O32" s="67"/>
      <c r="P32" s="41"/>
      <c r="Q32" s="41"/>
    </row>
    <row r="34" spans="1:12" ht="22.5" x14ac:dyDescent="0.25">
      <c r="A34" t="s">
        <v>55</v>
      </c>
      <c r="B34" s="5" t="s">
        <v>1</v>
      </c>
      <c r="C34" s="5" t="s">
        <v>2</v>
      </c>
      <c r="D34" s="290" t="s">
        <v>3</v>
      </c>
      <c r="E34" s="297"/>
      <c r="F34" s="93" t="s">
        <v>37</v>
      </c>
      <c r="G34" s="94" t="s">
        <v>91</v>
      </c>
      <c r="H34" s="95" t="s">
        <v>14</v>
      </c>
      <c r="I34" s="61" t="s">
        <v>33</v>
      </c>
      <c r="J34" s="6" t="s">
        <v>4</v>
      </c>
    </row>
    <row r="35" spans="1:12" x14ac:dyDescent="0.25">
      <c r="A35" s="120" t="s">
        <v>34</v>
      </c>
      <c r="B35" s="120"/>
      <c r="C35" s="7">
        <v>1313</v>
      </c>
      <c r="D35" s="284" t="s">
        <v>0</v>
      </c>
      <c r="E35" s="298"/>
      <c r="F35" s="205">
        <v>70.84</v>
      </c>
      <c r="G35" s="208">
        <v>18</v>
      </c>
      <c r="H35" s="203">
        <v>1</v>
      </c>
      <c r="I35" s="9">
        <f>F35*G35*H35</f>
        <v>1275.1200000000001</v>
      </c>
      <c r="J35" s="10"/>
      <c r="L35" s="207" t="s">
        <v>72</v>
      </c>
    </row>
    <row r="36" spans="1:12" x14ac:dyDescent="0.25">
      <c r="B36" s="7">
        <f>B35</f>
        <v>0</v>
      </c>
      <c r="C36" s="120">
        <v>3111</v>
      </c>
      <c r="D36" s="284" t="s">
        <v>80</v>
      </c>
      <c r="E36" s="285"/>
      <c r="F36" s="77"/>
      <c r="G36" s="83"/>
      <c r="H36" s="8">
        <v>0.1628</v>
      </c>
      <c r="I36" s="9">
        <f>I35*H36</f>
        <v>207.58953600000001</v>
      </c>
      <c r="J36" s="10">
        <f>I36/I35</f>
        <v>0.1628</v>
      </c>
      <c r="L36" s="45"/>
    </row>
    <row r="37" spans="1:12" x14ac:dyDescent="0.25">
      <c r="B37" s="7">
        <f>B35</f>
        <v>0</v>
      </c>
      <c r="C37" s="120">
        <v>3321</v>
      </c>
      <c r="D37" s="284" t="s">
        <v>6</v>
      </c>
      <c r="E37" s="285"/>
      <c r="F37" s="77"/>
      <c r="G37" s="83"/>
      <c r="H37" s="202">
        <v>1.4500000000000001E-2</v>
      </c>
      <c r="I37" s="9">
        <f>I35*H37</f>
        <v>18.489240000000002</v>
      </c>
      <c r="J37" s="10">
        <f>I37/I35</f>
        <v>1.4500000000000001E-2</v>
      </c>
      <c r="L37" s="45"/>
    </row>
    <row r="38" spans="1:12" x14ac:dyDescent="0.25">
      <c r="B38" s="7">
        <f>B35</f>
        <v>0</v>
      </c>
      <c r="C38" s="120">
        <v>3431</v>
      </c>
      <c r="D38" s="284" t="s">
        <v>64</v>
      </c>
      <c r="E38" s="285"/>
      <c r="F38" s="77"/>
      <c r="G38" s="83"/>
      <c r="H38" s="202">
        <v>3.6299999999999999E-2</v>
      </c>
      <c r="I38" s="9">
        <f>I35*H38</f>
        <v>46.286856</v>
      </c>
      <c r="J38" s="10">
        <f>I38/I35</f>
        <v>3.6299999999999999E-2</v>
      </c>
      <c r="L38" s="45"/>
    </row>
    <row r="39" spans="1:12" x14ac:dyDescent="0.25">
      <c r="B39" s="7">
        <f>B35</f>
        <v>0</v>
      </c>
      <c r="C39" s="120">
        <v>3511</v>
      </c>
      <c r="D39" s="284" t="s">
        <v>8</v>
      </c>
      <c r="E39" s="285"/>
      <c r="F39" s="77"/>
      <c r="G39" s="83"/>
      <c r="H39" s="202">
        <v>5.0000000000000001E-4</v>
      </c>
      <c r="I39" s="9">
        <f>I35*H39</f>
        <v>0.63756000000000013</v>
      </c>
      <c r="J39" s="10">
        <f>I39/I35</f>
        <v>5.0000000000000001E-4</v>
      </c>
      <c r="L39" s="45"/>
    </row>
    <row r="40" spans="1:12" x14ac:dyDescent="0.25">
      <c r="B40" s="7">
        <f>B35</f>
        <v>0</v>
      </c>
      <c r="C40" s="120">
        <v>3611</v>
      </c>
      <c r="D40" s="284" t="s">
        <v>68</v>
      </c>
      <c r="E40" s="285"/>
      <c r="F40" s="77"/>
      <c r="G40" s="83"/>
      <c r="H40" s="202">
        <v>2.2499999999999999E-2</v>
      </c>
      <c r="I40" s="9">
        <f>I35*H40</f>
        <v>28.690200000000001</v>
      </c>
      <c r="J40" s="10">
        <f>I40/I35</f>
        <v>2.2499999999999999E-2</v>
      </c>
      <c r="L40" s="45"/>
    </row>
    <row r="41" spans="1:12" x14ac:dyDescent="0.25">
      <c r="B41" s="13"/>
      <c r="C41" s="13"/>
      <c r="D41" s="13"/>
      <c r="E41" s="3" t="s">
        <v>11</v>
      </c>
      <c r="F41" s="88"/>
      <c r="G41" s="84"/>
      <c r="H41" s="214">
        <f>SUM(H36:H40)</f>
        <v>0.2366</v>
      </c>
      <c r="I41" s="4">
        <f>SUM(I35:I40)</f>
        <v>1576.813392</v>
      </c>
      <c r="J41" s="14">
        <f>SUM(J36:J40)</f>
        <v>0.2366</v>
      </c>
      <c r="L41" s="45"/>
    </row>
  </sheetData>
  <mergeCells count="28">
    <mergeCell ref="D39:E39"/>
    <mergeCell ref="D40:E40"/>
    <mergeCell ref="D34:E34"/>
    <mergeCell ref="D35:E35"/>
    <mergeCell ref="D36:E36"/>
    <mergeCell ref="D37:E37"/>
    <mergeCell ref="D38:E38"/>
    <mergeCell ref="D31:E31"/>
    <mergeCell ref="D26:E26"/>
    <mergeCell ref="D27:E27"/>
    <mergeCell ref="D28:E28"/>
    <mergeCell ref="D29:E29"/>
    <mergeCell ref="D30:E30"/>
    <mergeCell ref="D7:E7"/>
    <mergeCell ref="D16:E16"/>
    <mergeCell ref="D17:E17"/>
    <mergeCell ref="D18:E18"/>
    <mergeCell ref="D19:E19"/>
    <mergeCell ref="D8:E8"/>
    <mergeCell ref="D9:E9"/>
    <mergeCell ref="D10:E10"/>
    <mergeCell ref="D11:E11"/>
    <mergeCell ref="D25:E25"/>
    <mergeCell ref="D20:E20"/>
    <mergeCell ref="D21:E21"/>
    <mergeCell ref="D22:E22"/>
    <mergeCell ref="D12:E12"/>
    <mergeCell ref="D13:E13"/>
  </mergeCells>
  <pageMargins left="0.7" right="0.7" top="0.75" bottom="0.75" header="0.3" footer="0.3"/>
  <pageSetup scale="59" orientation="landscape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M40"/>
  <sheetViews>
    <sheetView topLeftCell="A10" workbookViewId="0">
      <selection activeCell="E45" sqref="E45"/>
    </sheetView>
  </sheetViews>
  <sheetFormatPr defaultRowHeight="15" x14ac:dyDescent="0.25"/>
  <cols>
    <col min="1" max="1" width="12.85546875" bestFit="1" customWidth="1"/>
    <col min="2" max="2" width="21.140625" customWidth="1"/>
    <col min="3" max="3" width="6.5703125" customWidth="1"/>
    <col min="4" max="4" width="8.42578125" customWidth="1"/>
    <col min="5" max="5" width="25.42578125" customWidth="1"/>
    <col min="6" max="6" width="6.85546875" style="182" customWidth="1"/>
    <col min="7" max="7" width="13.28515625" customWidth="1"/>
    <col min="8" max="8" width="16" customWidth="1"/>
    <col min="9" max="9" width="17.7109375" bestFit="1" customWidth="1"/>
    <col min="10" max="10" width="10.85546875" bestFit="1" customWidth="1"/>
    <col min="11" max="11" width="12.5703125" customWidth="1"/>
    <col min="12" max="12" width="7.5703125" customWidth="1"/>
    <col min="13" max="13" width="10.5703125" bestFit="1" customWidth="1"/>
  </cols>
  <sheetData>
    <row r="1" spans="1:13" ht="15.75" x14ac:dyDescent="0.25">
      <c r="A1" s="91" t="s">
        <v>79</v>
      </c>
      <c r="B1" s="69"/>
      <c r="E1" s="173" t="s">
        <v>60</v>
      </c>
      <c r="F1" s="175"/>
      <c r="G1" s="174" t="s">
        <v>61</v>
      </c>
      <c r="H1" s="176"/>
      <c r="K1" s="151"/>
      <c r="L1" s="20"/>
    </row>
    <row r="2" spans="1:13" s="20" customFormat="1" ht="12" customHeight="1" x14ac:dyDescent="0.25">
      <c r="A2" s="149"/>
      <c r="B2" s="150"/>
      <c r="F2" s="183"/>
      <c r="K2" s="151"/>
    </row>
    <row r="3" spans="1:13" s="20" customFormat="1" ht="20.25" customHeight="1" x14ac:dyDescent="0.25">
      <c r="A3" s="126" t="s">
        <v>20</v>
      </c>
      <c r="B3" s="116"/>
      <c r="C3" s="68"/>
      <c r="D3" s="68"/>
      <c r="E3" s="280" t="s">
        <v>45</v>
      </c>
      <c r="F3" s="281"/>
      <c r="G3" s="299"/>
      <c r="H3" s="300"/>
      <c r="J3" s="193" t="s">
        <v>47</v>
      </c>
      <c r="K3" s="194"/>
      <c r="L3" s="195"/>
    </row>
    <row r="4" spans="1:13" s="141" customFormat="1" ht="6" customHeight="1" x14ac:dyDescent="0.25">
      <c r="A4" s="153"/>
      <c r="B4" s="154"/>
      <c r="C4" s="155"/>
      <c r="D4" s="155"/>
      <c r="E4" s="156"/>
      <c r="F4" s="184"/>
      <c r="G4" s="157"/>
      <c r="H4" s="157"/>
    </row>
    <row r="5" spans="1:13" ht="78.75" customHeight="1" x14ac:dyDescent="0.25">
      <c r="B5" s="32"/>
      <c r="D5" s="1"/>
      <c r="E5" s="15" t="s">
        <v>0</v>
      </c>
      <c r="F5" s="197" t="s">
        <v>4</v>
      </c>
      <c r="G5" s="16" t="s">
        <v>19</v>
      </c>
      <c r="H5" s="16" t="s">
        <v>12</v>
      </c>
      <c r="I5" s="198" t="s">
        <v>63</v>
      </c>
      <c r="J5" s="16" t="s">
        <v>18</v>
      </c>
      <c r="K5" s="16" t="s">
        <v>17</v>
      </c>
    </row>
    <row r="6" spans="1:13" ht="18.75" x14ac:dyDescent="0.3">
      <c r="B6" s="301" t="s">
        <v>46</v>
      </c>
      <c r="C6" s="302"/>
      <c r="D6" s="177">
        <v>1</v>
      </c>
      <c r="E6" s="178">
        <v>94105</v>
      </c>
      <c r="F6" s="185"/>
      <c r="G6" s="179">
        <f>(E$6*0.31642)+(H6*0.1358)</f>
        <v>30227.560099999999</v>
      </c>
      <c r="H6" s="231">
        <v>3320</v>
      </c>
      <c r="I6" s="178">
        <v>19923</v>
      </c>
      <c r="J6" s="180">
        <f>(0.19/1000*12)*E6*D6</f>
        <v>214.55939999999998</v>
      </c>
      <c r="K6" s="181">
        <f>SUM(E6:J6)</f>
        <v>147790.1195</v>
      </c>
      <c r="M6" s="65"/>
    </row>
    <row r="7" spans="1:13" s="20" customFormat="1" ht="9.75" customHeight="1" thickBot="1" x14ac:dyDescent="0.3">
      <c r="B7" s="107"/>
      <c r="C7" s="107"/>
      <c r="D7" s="107"/>
      <c r="E7" s="107"/>
      <c r="F7" s="186"/>
      <c r="G7" s="107"/>
      <c r="H7" s="107"/>
      <c r="I7" s="107"/>
      <c r="J7" s="107"/>
      <c r="K7" s="107"/>
      <c r="L7" s="39"/>
    </row>
    <row r="8" spans="1:13" ht="15" customHeight="1" thickBot="1" x14ac:dyDescent="0.3">
      <c r="A8" s="294" t="s">
        <v>28</v>
      </c>
      <c r="B8" s="158" t="s">
        <v>85</v>
      </c>
      <c r="C8" s="159">
        <v>2130</v>
      </c>
      <c r="D8" s="232">
        <v>0.25</v>
      </c>
      <c r="E8" s="161">
        <f>E$6*$D8</f>
        <v>23526.25</v>
      </c>
      <c r="F8" s="187"/>
      <c r="G8" s="161">
        <f>G6*D8</f>
        <v>7556.8900249999997</v>
      </c>
      <c r="H8" s="160">
        <f t="shared" ref="H8:H9" si="0">H$6*$D8</f>
        <v>830</v>
      </c>
      <c r="I8" s="161">
        <f>I6*D8</f>
        <v>4980.75</v>
      </c>
      <c r="J8" s="139">
        <f>J6*D8</f>
        <v>53.639849999999996</v>
      </c>
      <c r="K8" s="162">
        <f>SUM(E8:J8)</f>
        <v>36947.529875</v>
      </c>
    </row>
    <row r="9" spans="1:13" x14ac:dyDescent="0.25">
      <c r="A9" s="295"/>
      <c r="B9" s="158" t="s">
        <v>62</v>
      </c>
      <c r="C9" s="159">
        <v>2130</v>
      </c>
      <c r="D9" s="233">
        <v>0.75</v>
      </c>
      <c r="E9" s="92">
        <f>E6*D9</f>
        <v>70578.75</v>
      </c>
      <c r="F9" s="188"/>
      <c r="G9" s="92">
        <f>G6*D9</f>
        <v>22670.670074999998</v>
      </c>
      <c r="H9" s="31">
        <f t="shared" si="0"/>
        <v>2490</v>
      </c>
      <c r="I9" s="92">
        <f>I6*D9</f>
        <v>14942.25</v>
      </c>
      <c r="J9" s="139">
        <f>J6*D9</f>
        <v>160.91954999999999</v>
      </c>
      <c r="K9" s="163">
        <f>SUM(E9:J9)</f>
        <v>110842.58962500001</v>
      </c>
    </row>
    <row r="10" spans="1:13" x14ac:dyDescent="0.25">
      <c r="A10" s="264"/>
      <c r="B10" s="265"/>
      <c r="C10" s="266"/>
      <c r="D10" s="267"/>
      <c r="E10" s="268"/>
      <c r="F10" s="269"/>
      <c r="G10" s="268"/>
      <c r="H10" s="270"/>
      <c r="I10" s="268"/>
      <c r="J10" s="271"/>
      <c r="K10" s="272"/>
    </row>
    <row r="11" spans="1:13" ht="15.75" thickBot="1" x14ac:dyDescent="0.3">
      <c r="A11" s="164"/>
      <c r="B11" s="165"/>
      <c r="C11" s="165"/>
      <c r="D11" s="166" t="s">
        <v>17</v>
      </c>
      <c r="E11" s="167">
        <f>SUM(E8:E9)</f>
        <v>94105</v>
      </c>
      <c r="F11" s="189"/>
      <c r="G11" s="167">
        <f>SUM(G8:G9)</f>
        <v>30227.560099999999</v>
      </c>
      <c r="H11" s="167">
        <f>SUM(H8:H9)</f>
        <v>3320</v>
      </c>
      <c r="I11" s="167">
        <f>SUM(I8:I9)</f>
        <v>19923</v>
      </c>
      <c r="J11" s="167">
        <f>SUM(J8:J9)</f>
        <v>214.55939999999998</v>
      </c>
      <c r="K11" s="168">
        <f>SUM(K8:K9)</f>
        <v>147790.1195</v>
      </c>
      <c r="L11" s="18"/>
    </row>
    <row r="13" spans="1:13" ht="15.75" thickBot="1" x14ac:dyDescent="0.3">
      <c r="B13" s="5" t="s">
        <v>1</v>
      </c>
      <c r="C13" s="5" t="s">
        <v>2</v>
      </c>
      <c r="D13" s="290" t="s">
        <v>3</v>
      </c>
      <c r="E13" s="297"/>
      <c r="F13" s="190" t="s">
        <v>4</v>
      </c>
      <c r="G13" s="61" t="s">
        <v>35</v>
      </c>
      <c r="H13" s="61" t="s">
        <v>38</v>
      </c>
      <c r="I13" s="119">
        <v>0.25</v>
      </c>
    </row>
    <row r="14" spans="1:13" ht="15.75" x14ac:dyDescent="0.25">
      <c r="A14" s="196" t="s">
        <v>31</v>
      </c>
      <c r="B14" s="158" t="s">
        <v>85</v>
      </c>
      <c r="C14" s="234">
        <f>C8</f>
        <v>2130</v>
      </c>
      <c r="D14" s="284" t="s">
        <v>0</v>
      </c>
      <c r="E14" s="298"/>
      <c r="F14" s="172"/>
      <c r="G14" s="230">
        <f>E6</f>
        <v>94105</v>
      </c>
      <c r="H14" s="58">
        <f>I13*G14</f>
        <v>23526.25</v>
      </c>
      <c r="I14" s="10"/>
    </row>
    <row r="15" spans="1:13" x14ac:dyDescent="0.25">
      <c r="B15" s="234" t="str">
        <f>B14</f>
        <v>11-0000-601000-17100</v>
      </c>
      <c r="C15" s="234">
        <v>3915</v>
      </c>
      <c r="D15" s="284" t="s">
        <v>5</v>
      </c>
      <c r="E15" s="298"/>
      <c r="F15" s="172"/>
      <c r="G15" s="118">
        <v>3320</v>
      </c>
      <c r="H15" s="9">
        <f>G15*I13</f>
        <v>830</v>
      </c>
      <c r="I15" s="10"/>
    </row>
    <row r="16" spans="1:13" x14ac:dyDescent="0.25">
      <c r="B16" s="234" t="str">
        <f>B14</f>
        <v>11-0000-601000-17100</v>
      </c>
      <c r="C16" s="234">
        <v>3215</v>
      </c>
      <c r="D16" s="284" t="s">
        <v>87</v>
      </c>
      <c r="E16" s="298"/>
      <c r="F16" s="191">
        <v>0.18062</v>
      </c>
      <c r="G16" s="9">
        <f>G14*F16</f>
        <v>16997.2451</v>
      </c>
      <c r="H16" s="9">
        <f>(H14)*F16</f>
        <v>4249.311275</v>
      </c>
      <c r="I16" s="12">
        <f>H16/H14</f>
        <v>0.18062</v>
      </c>
    </row>
    <row r="17" spans="1:10" x14ac:dyDescent="0.25">
      <c r="B17" s="234" t="str">
        <f>B14</f>
        <v>11-0000-601000-17100</v>
      </c>
      <c r="C17" s="234">
        <v>3315</v>
      </c>
      <c r="D17" s="284" t="s">
        <v>44</v>
      </c>
      <c r="E17" s="298"/>
      <c r="F17" s="191">
        <v>6.2E-2</v>
      </c>
      <c r="G17" s="9">
        <f>F17*(G15+G14)</f>
        <v>6040.35</v>
      </c>
      <c r="H17" s="9">
        <f>(H14+H15)*F17</f>
        <v>1510.0875000000001</v>
      </c>
      <c r="I17" s="12">
        <f>H17/(H15+H14)</f>
        <v>6.2000000000000006E-2</v>
      </c>
    </row>
    <row r="18" spans="1:10" x14ac:dyDescent="0.25">
      <c r="B18" s="234" t="str">
        <f>B14</f>
        <v>11-0000-601000-17100</v>
      </c>
      <c r="C18" s="234">
        <v>3325</v>
      </c>
      <c r="D18" s="284" t="s">
        <v>6</v>
      </c>
      <c r="E18" s="298"/>
      <c r="F18" s="191">
        <v>1.4500000000000001E-2</v>
      </c>
      <c r="G18" s="9">
        <f>F18*(G14+G15)</f>
        <v>1412.6625000000001</v>
      </c>
      <c r="H18" s="9">
        <f>(H14+H15)*F18</f>
        <v>353.16562500000003</v>
      </c>
      <c r="I18" s="12">
        <f>H18/(H15+H14)</f>
        <v>1.4500000000000001E-2</v>
      </c>
    </row>
    <row r="19" spans="1:10" x14ac:dyDescent="0.25">
      <c r="B19" s="234" t="str">
        <f>B14</f>
        <v>11-0000-601000-17100</v>
      </c>
      <c r="C19" s="234">
        <v>3435</v>
      </c>
      <c r="D19" s="284" t="s">
        <v>64</v>
      </c>
      <c r="E19" s="298"/>
      <c r="F19" s="191">
        <v>3.6299999999999999E-2</v>
      </c>
      <c r="G19" s="9">
        <f>F19*(G15+G14)</f>
        <v>3536.5274999999997</v>
      </c>
      <c r="H19" s="9">
        <f>(H14+H15)*F19</f>
        <v>884.13187499999992</v>
      </c>
      <c r="I19" s="12">
        <f>H19/(H15+H14)</f>
        <v>3.6299999999999999E-2</v>
      </c>
    </row>
    <row r="20" spans="1:10" x14ac:dyDescent="0.25">
      <c r="B20" s="234" t="str">
        <f>B14</f>
        <v>11-0000-601000-17100</v>
      </c>
      <c r="C20" s="234">
        <v>3515</v>
      </c>
      <c r="D20" s="284" t="s">
        <v>8</v>
      </c>
      <c r="E20" s="298"/>
      <c r="F20" s="191">
        <v>5.0000000000000001E-4</v>
      </c>
      <c r="G20" s="9">
        <f>F20*(G15+G14)</f>
        <v>48.712499999999999</v>
      </c>
      <c r="H20" s="9">
        <f>(H14+H15)*F20</f>
        <v>12.178125</v>
      </c>
      <c r="I20" s="12">
        <f>H20/(H$15+H$14)</f>
        <v>5.0000000000000001E-4</v>
      </c>
    </row>
    <row r="21" spans="1:10" x14ac:dyDescent="0.25">
      <c r="B21" s="234" t="str">
        <f>B14</f>
        <v>11-0000-601000-17100</v>
      </c>
      <c r="C21" s="234">
        <v>3615</v>
      </c>
      <c r="D21" s="284" t="s">
        <v>68</v>
      </c>
      <c r="E21" s="298"/>
      <c r="F21" s="191">
        <v>2.2499999999999999E-2</v>
      </c>
      <c r="G21" s="9">
        <f>F21*(G15+G14)</f>
        <v>2192.0625</v>
      </c>
      <c r="H21" s="9">
        <f>(H14+H15)*F21</f>
        <v>548.015625</v>
      </c>
      <c r="I21" s="12">
        <f>H21/(H15+H14)</f>
        <v>2.2499999999999999E-2</v>
      </c>
    </row>
    <row r="22" spans="1:10" x14ac:dyDescent="0.25">
      <c r="B22" s="234" t="str">
        <f>B14</f>
        <v>11-0000-601000-17100</v>
      </c>
      <c r="C22" s="234">
        <v>3415</v>
      </c>
      <c r="D22" s="288" t="s">
        <v>13</v>
      </c>
      <c r="E22" s="303"/>
      <c r="F22" s="172"/>
      <c r="G22" s="9">
        <f>J6</f>
        <v>214.55939999999998</v>
      </c>
      <c r="H22" s="9">
        <f>G22*I13</f>
        <v>53.639849999999996</v>
      </c>
      <c r="I22" s="12"/>
    </row>
    <row r="23" spans="1:10" x14ac:dyDescent="0.25">
      <c r="B23" s="234" t="str">
        <f>B14</f>
        <v>11-0000-601000-17100</v>
      </c>
      <c r="C23" s="234">
        <v>3415</v>
      </c>
      <c r="D23" s="284" t="s">
        <v>10</v>
      </c>
      <c r="E23" s="298"/>
      <c r="F23" s="172"/>
      <c r="G23" s="118">
        <f>I6</f>
        <v>19923</v>
      </c>
      <c r="H23" s="9">
        <f>G23*I13</f>
        <v>4980.75</v>
      </c>
      <c r="I23" s="12"/>
      <c r="J23" s="17"/>
    </row>
    <row r="24" spans="1:10" x14ac:dyDescent="0.25">
      <c r="B24" s="13"/>
      <c r="C24" s="13"/>
      <c r="D24" s="13"/>
      <c r="E24" s="2" t="s">
        <v>11</v>
      </c>
      <c r="F24" s="192">
        <f>SUM(F16:F23)</f>
        <v>0.31642000000000003</v>
      </c>
      <c r="G24" s="152">
        <f>SUM(G14:G23)</f>
        <v>147790.1195</v>
      </c>
      <c r="H24" s="4">
        <f>SUM(H14:H23)</f>
        <v>36947.529875</v>
      </c>
      <c r="I24" s="14">
        <f>SUM(I16:I23)</f>
        <v>0.31642000000000003</v>
      </c>
    </row>
    <row r="26" spans="1:10" ht="15.75" thickBot="1" x14ac:dyDescent="0.3">
      <c r="B26" s="5" t="s">
        <v>1</v>
      </c>
      <c r="C26" s="5" t="s">
        <v>2</v>
      </c>
      <c r="D26" s="290" t="s">
        <v>3</v>
      </c>
      <c r="E26" s="297"/>
      <c r="F26" s="190" t="s">
        <v>4</v>
      </c>
      <c r="G26" s="61" t="s">
        <v>35</v>
      </c>
      <c r="H26" s="61" t="s">
        <v>38</v>
      </c>
      <c r="I26" s="119">
        <v>0.75</v>
      </c>
    </row>
    <row r="27" spans="1:10" ht="15.75" x14ac:dyDescent="0.25">
      <c r="A27" s="196" t="s">
        <v>31</v>
      </c>
      <c r="B27" s="158" t="s">
        <v>62</v>
      </c>
      <c r="C27" s="234">
        <v>2130</v>
      </c>
      <c r="D27" s="284" t="s">
        <v>0</v>
      </c>
      <c r="E27" s="298"/>
      <c r="F27" s="225"/>
      <c r="G27" s="230">
        <f>E6</f>
        <v>94105</v>
      </c>
      <c r="H27" s="58">
        <f>I26*G27</f>
        <v>70578.75</v>
      </c>
      <c r="I27" s="10"/>
    </row>
    <row r="28" spans="1:10" x14ac:dyDescent="0.25">
      <c r="B28" s="234" t="str">
        <f>B27</f>
        <v>11-0000-679000-17100</v>
      </c>
      <c r="C28" s="234">
        <v>3915</v>
      </c>
      <c r="D28" s="284" t="s">
        <v>5</v>
      </c>
      <c r="E28" s="298"/>
      <c r="F28" s="225"/>
      <c r="G28" s="118">
        <f>H6</f>
        <v>3320</v>
      </c>
      <c r="H28" s="9">
        <f>G28*I26</f>
        <v>2490</v>
      </c>
      <c r="I28" s="10"/>
    </row>
    <row r="29" spans="1:10" x14ac:dyDescent="0.25">
      <c r="B29" s="234" t="str">
        <f>B27</f>
        <v>11-0000-679000-17100</v>
      </c>
      <c r="C29" s="234">
        <v>3215</v>
      </c>
      <c r="D29" s="284" t="s">
        <v>87</v>
      </c>
      <c r="E29" s="298"/>
      <c r="F29" s="191">
        <v>0.18062</v>
      </c>
      <c r="G29" s="9">
        <f>G27*F29</f>
        <v>16997.2451</v>
      </c>
      <c r="H29" s="9">
        <f>(H27)*F29</f>
        <v>12747.933825</v>
      </c>
      <c r="I29" s="12">
        <f>H29/H27</f>
        <v>0.18062</v>
      </c>
    </row>
    <row r="30" spans="1:10" x14ac:dyDescent="0.25">
      <c r="B30" s="234" t="str">
        <f>B27</f>
        <v>11-0000-679000-17100</v>
      </c>
      <c r="C30" s="234">
        <v>3315</v>
      </c>
      <c r="D30" s="284" t="s">
        <v>44</v>
      </c>
      <c r="E30" s="298"/>
      <c r="F30" s="191">
        <v>6.2E-2</v>
      </c>
      <c r="G30" s="9">
        <f>F30*(G28+G27)</f>
        <v>6040.35</v>
      </c>
      <c r="H30" s="9">
        <f>(H27+H28)*F30</f>
        <v>4530.2624999999998</v>
      </c>
      <c r="I30" s="12">
        <f>H30/(H28+H27)</f>
        <v>6.2E-2</v>
      </c>
    </row>
    <row r="31" spans="1:10" x14ac:dyDescent="0.25">
      <c r="B31" s="234" t="str">
        <f>B27</f>
        <v>11-0000-679000-17100</v>
      </c>
      <c r="C31" s="234">
        <v>3325</v>
      </c>
      <c r="D31" s="284" t="s">
        <v>6</v>
      </c>
      <c r="E31" s="298"/>
      <c r="F31" s="191">
        <v>1.4500000000000001E-2</v>
      </c>
      <c r="G31" s="9">
        <f>F31*(G27+G28)</f>
        <v>1412.6625000000001</v>
      </c>
      <c r="H31" s="9">
        <f>(H27+H28)*F31</f>
        <v>1059.496875</v>
      </c>
      <c r="I31" s="12">
        <f>H31/(H28+H27)</f>
        <v>1.4500000000000001E-2</v>
      </c>
    </row>
    <row r="32" spans="1:10" x14ac:dyDescent="0.25">
      <c r="B32" s="234" t="str">
        <f>B27</f>
        <v>11-0000-679000-17100</v>
      </c>
      <c r="C32" s="234">
        <v>3435</v>
      </c>
      <c r="D32" s="284" t="s">
        <v>64</v>
      </c>
      <c r="E32" s="298"/>
      <c r="F32" s="191">
        <v>3.6299999999999999E-2</v>
      </c>
      <c r="G32" s="9">
        <f>F32*(G28+G27)</f>
        <v>3536.5274999999997</v>
      </c>
      <c r="H32" s="9">
        <f>(H27+H28)*F32</f>
        <v>2652.3956250000001</v>
      </c>
      <c r="I32" s="12">
        <f>H32/(H28+H27)</f>
        <v>3.6299999999999999E-2</v>
      </c>
    </row>
    <row r="33" spans="2:9" x14ac:dyDescent="0.25">
      <c r="B33" s="234" t="str">
        <f>B27</f>
        <v>11-0000-679000-17100</v>
      </c>
      <c r="C33" s="234">
        <v>3515</v>
      </c>
      <c r="D33" s="284" t="s">
        <v>8</v>
      </c>
      <c r="E33" s="298"/>
      <c r="F33" s="191">
        <v>5.0000000000000001E-4</v>
      </c>
      <c r="G33" s="58">
        <f>F33*(G28+G27)</f>
        <v>48.712499999999999</v>
      </c>
      <c r="H33" s="9">
        <f>(H27+H28)*F33</f>
        <v>36.534375000000004</v>
      </c>
      <c r="I33" s="12">
        <f>H33/(H$27+H$28)</f>
        <v>5.0000000000000001E-4</v>
      </c>
    </row>
    <row r="34" spans="2:9" x14ac:dyDescent="0.25">
      <c r="B34" s="234" t="str">
        <f>B27</f>
        <v>11-0000-679000-17100</v>
      </c>
      <c r="C34" s="234">
        <v>3615</v>
      </c>
      <c r="D34" s="284" t="s">
        <v>68</v>
      </c>
      <c r="E34" s="298"/>
      <c r="F34" s="191">
        <v>2.2499999999999999E-2</v>
      </c>
      <c r="G34" s="9">
        <f>F34*(G28+G27)</f>
        <v>2192.0625</v>
      </c>
      <c r="H34" s="9">
        <f>(H27+H28)*F34</f>
        <v>1644.046875</v>
      </c>
      <c r="I34" s="12">
        <f>H34/(H28+H27)</f>
        <v>2.2499999999999999E-2</v>
      </c>
    </row>
    <row r="35" spans="2:9" x14ac:dyDescent="0.25">
      <c r="B35" s="234" t="str">
        <f>B27</f>
        <v>11-0000-679000-17100</v>
      </c>
      <c r="C35" s="234">
        <v>3415</v>
      </c>
      <c r="D35" s="288" t="s">
        <v>13</v>
      </c>
      <c r="E35" s="303"/>
      <c r="F35" s="225"/>
      <c r="G35" s="9">
        <f>J6</f>
        <v>214.55939999999998</v>
      </c>
      <c r="H35" s="9">
        <f>G35*I26</f>
        <v>160.91954999999999</v>
      </c>
      <c r="I35" s="12"/>
    </row>
    <row r="36" spans="2:9" x14ac:dyDescent="0.25">
      <c r="B36" s="234" t="str">
        <f>B27</f>
        <v>11-0000-679000-17100</v>
      </c>
      <c r="C36" s="234">
        <v>3415</v>
      </c>
      <c r="D36" s="284" t="s">
        <v>10</v>
      </c>
      <c r="E36" s="298"/>
      <c r="F36" s="225"/>
      <c r="G36" s="118">
        <f>I6</f>
        <v>19923</v>
      </c>
      <c r="H36" s="9">
        <f>G36*I26</f>
        <v>14942.25</v>
      </c>
      <c r="I36" s="12"/>
    </row>
    <row r="37" spans="2:9" x14ac:dyDescent="0.25">
      <c r="B37" s="13"/>
      <c r="C37" s="13"/>
      <c r="D37" s="13"/>
      <c r="E37" s="2" t="s">
        <v>11</v>
      </c>
      <c r="F37" s="192">
        <f>SUM(F29:F36)</f>
        <v>0.31642000000000003</v>
      </c>
      <c r="G37" s="152">
        <f>SUM(G27:G36)</f>
        <v>147790.1195</v>
      </c>
      <c r="H37" s="4">
        <f>SUM(H27:H36)</f>
        <v>110842.58962500001</v>
      </c>
      <c r="I37" s="14">
        <f>SUM(I29:I36)</f>
        <v>0.31642000000000003</v>
      </c>
    </row>
    <row r="40" spans="2:9" x14ac:dyDescent="0.25">
      <c r="G40" s="316" t="s">
        <v>57</v>
      </c>
      <c r="H40" s="317">
        <f>H37+H24</f>
        <v>147790.1195</v>
      </c>
    </row>
  </sheetData>
  <mergeCells count="26">
    <mergeCell ref="D36:E36"/>
    <mergeCell ref="D31:E31"/>
    <mergeCell ref="D32:E32"/>
    <mergeCell ref="D33:E33"/>
    <mergeCell ref="D34:E34"/>
    <mergeCell ref="D35:E35"/>
    <mergeCell ref="D26:E26"/>
    <mergeCell ref="D27:E27"/>
    <mergeCell ref="D28:E28"/>
    <mergeCell ref="D29:E29"/>
    <mergeCell ref="D30:E30"/>
    <mergeCell ref="D21:E21"/>
    <mergeCell ref="D23:E23"/>
    <mergeCell ref="D19:E19"/>
    <mergeCell ref="D17:E17"/>
    <mergeCell ref="D22:E22"/>
    <mergeCell ref="D18:E18"/>
    <mergeCell ref="A8:A9"/>
    <mergeCell ref="E3:F3"/>
    <mergeCell ref="G3:H3"/>
    <mergeCell ref="B6:C6"/>
    <mergeCell ref="D20:E20"/>
    <mergeCell ref="D13:E13"/>
    <mergeCell ref="D14:E14"/>
    <mergeCell ref="D15:E15"/>
    <mergeCell ref="D16:E16"/>
  </mergeCells>
  <pageMargins left="0.7" right="0.7" top="0.75" bottom="0.75" header="0.3" footer="0.3"/>
  <pageSetup scale="80" orientation="landscape" r:id="rId1"/>
  <headerFooter>
    <oddFooter>&amp;R&amp;A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workbookViewId="0">
      <selection activeCell="L40" sqref="L40"/>
    </sheetView>
  </sheetViews>
  <sheetFormatPr defaultRowHeight="15" x14ac:dyDescent="0.25"/>
  <cols>
    <col min="1" max="1" width="13.140625" bestFit="1" customWidth="1"/>
    <col min="2" max="2" width="21.140625" customWidth="1"/>
    <col min="3" max="3" width="6.140625" bestFit="1" customWidth="1"/>
    <col min="4" max="4" width="8.42578125" customWidth="1"/>
    <col min="5" max="5" width="29.28515625" customWidth="1"/>
    <col min="6" max="6" width="8.85546875" customWidth="1"/>
    <col min="7" max="7" width="10.140625" customWidth="1"/>
    <col min="8" max="8" width="8" customWidth="1"/>
    <col min="9" max="9" width="9.140625" customWidth="1"/>
    <col min="10" max="10" width="11.5703125" bestFit="1" customWidth="1"/>
    <col min="11" max="11" width="11.140625" bestFit="1" customWidth="1"/>
    <col min="12" max="12" width="105" bestFit="1" customWidth="1"/>
    <col min="13" max="13" width="11.85546875" customWidth="1"/>
  </cols>
  <sheetData>
    <row r="1" spans="1:13" ht="4.5" customHeight="1" thickBot="1" x14ac:dyDescent="0.3">
      <c r="D1" s="20"/>
      <c r="E1" s="28"/>
      <c r="F1" s="28"/>
      <c r="G1" s="28"/>
      <c r="H1" s="28"/>
      <c r="I1" s="96"/>
      <c r="J1" s="132"/>
      <c r="K1" s="41"/>
    </row>
    <row r="2" spans="1:13" ht="30.75" thickBot="1" x14ac:dyDescent="0.3">
      <c r="B2" s="20"/>
      <c r="E2" s="133" t="s">
        <v>32</v>
      </c>
      <c r="F2" s="122" t="s">
        <v>42</v>
      </c>
      <c r="G2" s="122" t="s">
        <v>24</v>
      </c>
      <c r="H2" s="121" t="s">
        <v>23</v>
      </c>
      <c r="I2" s="123"/>
      <c r="J2" s="320" t="s">
        <v>15</v>
      </c>
      <c r="K2" s="321"/>
      <c r="L2" s="322" t="s">
        <v>48</v>
      </c>
    </row>
    <row r="3" spans="1:13" hidden="1" x14ac:dyDescent="0.25">
      <c r="D3" s="105"/>
      <c r="E3" s="235" t="s">
        <v>40</v>
      </c>
      <c r="F3" s="236">
        <v>25.72</v>
      </c>
      <c r="G3" s="236">
        <v>19</v>
      </c>
      <c r="H3" s="237">
        <v>52</v>
      </c>
      <c r="I3" s="236"/>
      <c r="J3" s="238">
        <f>F3*G3*H3</f>
        <v>25411.359999999997</v>
      </c>
      <c r="K3" t="s">
        <v>52</v>
      </c>
    </row>
    <row r="4" spans="1:13" ht="15.75" thickBot="1" x14ac:dyDescent="0.3">
      <c r="A4" s="239"/>
      <c r="B4" s="240" t="s">
        <v>67</v>
      </c>
      <c r="C4" s="241"/>
      <c r="D4" s="242"/>
      <c r="E4" s="242"/>
      <c r="F4" s="241"/>
      <c r="G4" s="241"/>
      <c r="H4" s="243"/>
      <c r="I4" s="241"/>
      <c r="J4" s="244"/>
      <c r="K4" s="241"/>
      <c r="L4" s="245"/>
    </row>
    <row r="5" spans="1:13" ht="15.75" thickBot="1" x14ac:dyDescent="0.3">
      <c r="A5" s="246"/>
      <c r="B5" s="323" t="s">
        <v>20</v>
      </c>
      <c r="C5" s="306"/>
      <c r="D5" s="307"/>
      <c r="E5" s="307"/>
      <c r="F5" s="21" t="s">
        <v>45</v>
      </c>
      <c r="G5" s="309"/>
      <c r="H5" s="309"/>
      <c r="I5" s="309"/>
      <c r="J5" s="309"/>
      <c r="K5" s="310"/>
      <c r="L5" s="247"/>
    </row>
    <row r="6" spans="1:13" ht="30" x14ac:dyDescent="0.25">
      <c r="A6" s="246"/>
      <c r="B6" s="5" t="s">
        <v>1</v>
      </c>
      <c r="C6" s="209" t="s">
        <v>2</v>
      </c>
      <c r="D6" s="311" t="s">
        <v>3</v>
      </c>
      <c r="E6" s="312"/>
      <c r="F6" s="122" t="s">
        <v>42</v>
      </c>
      <c r="G6" s="210" t="s">
        <v>65</v>
      </c>
      <c r="H6" s="211" t="s">
        <v>66</v>
      </c>
      <c r="I6" s="213" t="s">
        <v>69</v>
      </c>
      <c r="J6" s="209"/>
      <c r="K6" s="212">
        <v>1</v>
      </c>
      <c r="L6" s="247"/>
    </row>
    <row r="7" spans="1:13" x14ac:dyDescent="0.25">
      <c r="A7" s="246" t="s">
        <v>31</v>
      </c>
      <c r="B7" s="120" t="s">
        <v>82</v>
      </c>
      <c r="C7" s="7">
        <v>2445</v>
      </c>
      <c r="D7" s="284" t="s">
        <v>0</v>
      </c>
      <c r="E7" s="298"/>
      <c r="F7" s="128">
        <v>14.1</v>
      </c>
      <c r="G7" s="127">
        <v>19</v>
      </c>
      <c r="H7" s="127">
        <v>32</v>
      </c>
      <c r="I7" s="8"/>
      <c r="J7" s="218">
        <f>F7*G7*H7</f>
        <v>8572.7999999999993</v>
      </c>
      <c r="K7" s="318"/>
      <c r="L7" s="247" t="s">
        <v>73</v>
      </c>
      <c r="M7" s="18"/>
    </row>
    <row r="8" spans="1:13" x14ac:dyDescent="0.25">
      <c r="A8" s="246"/>
      <c r="B8" s="7" t="str">
        <f>B7</f>
        <v>11-0000-601000-15051</v>
      </c>
      <c r="C8" s="7">
        <v>3215</v>
      </c>
      <c r="D8" s="284" t="s">
        <v>86</v>
      </c>
      <c r="E8" s="298"/>
      <c r="F8" s="278"/>
      <c r="G8" s="278"/>
      <c r="H8" s="278"/>
      <c r="I8" s="171">
        <v>0.18062</v>
      </c>
      <c r="J8" s="9">
        <f>J7*I8</f>
        <v>1548.419136</v>
      </c>
      <c r="K8" s="318">
        <f>J8/J7</f>
        <v>0.18062</v>
      </c>
      <c r="L8" s="263" t="s">
        <v>88</v>
      </c>
    </row>
    <row r="9" spans="1:13" x14ac:dyDescent="0.25">
      <c r="A9" s="246"/>
      <c r="B9" s="7" t="str">
        <f>B7</f>
        <v>11-0000-601000-15051</v>
      </c>
      <c r="C9" s="7">
        <v>3315</v>
      </c>
      <c r="D9" s="284" t="s">
        <v>41</v>
      </c>
      <c r="E9" s="298"/>
      <c r="F9" s="278"/>
      <c r="G9" s="278"/>
      <c r="H9" s="278"/>
      <c r="I9" s="8">
        <v>6.2E-2</v>
      </c>
      <c r="J9" s="9">
        <f>J7*I9</f>
        <v>531.5136</v>
      </c>
      <c r="K9" s="318">
        <f>J9/J7</f>
        <v>6.2000000000000006E-2</v>
      </c>
      <c r="L9" s="247"/>
    </row>
    <row r="10" spans="1:13" x14ac:dyDescent="0.25">
      <c r="A10" s="246"/>
      <c r="B10" s="7" t="str">
        <f>B7</f>
        <v>11-0000-601000-15051</v>
      </c>
      <c r="C10" s="7">
        <v>3325</v>
      </c>
      <c r="D10" s="284" t="s">
        <v>6</v>
      </c>
      <c r="E10" s="298"/>
      <c r="F10" s="278"/>
      <c r="G10" s="278"/>
      <c r="H10" s="278"/>
      <c r="I10" s="8">
        <v>1.4500000000000001E-2</v>
      </c>
      <c r="J10" s="9">
        <f>J7*I10</f>
        <v>124.3056</v>
      </c>
      <c r="K10" s="318">
        <f>J10/J7</f>
        <v>1.4500000000000001E-2</v>
      </c>
      <c r="L10" s="247"/>
    </row>
    <row r="11" spans="1:13" x14ac:dyDescent="0.25">
      <c r="A11" s="246"/>
      <c r="B11" s="7" t="str">
        <f>B7</f>
        <v>11-0000-601000-15051</v>
      </c>
      <c r="C11" s="7">
        <v>3435</v>
      </c>
      <c r="D11" s="284" t="s">
        <v>64</v>
      </c>
      <c r="E11" s="298"/>
      <c r="F11" s="278"/>
      <c r="G11" s="278"/>
      <c r="H11" s="278"/>
      <c r="I11" s="8">
        <v>3.6299999999999999E-2</v>
      </c>
      <c r="J11" s="9">
        <f>J7*I11</f>
        <v>311.19263999999998</v>
      </c>
      <c r="K11" s="318">
        <f>J11/J7</f>
        <v>3.6299999999999999E-2</v>
      </c>
      <c r="L11" s="247"/>
    </row>
    <row r="12" spans="1:13" x14ac:dyDescent="0.25">
      <c r="A12" s="246"/>
      <c r="B12" s="7" t="str">
        <f>B7</f>
        <v>11-0000-601000-15051</v>
      </c>
      <c r="C12" s="7">
        <v>3515</v>
      </c>
      <c r="D12" s="284" t="s">
        <v>8</v>
      </c>
      <c r="E12" s="298"/>
      <c r="F12" s="278"/>
      <c r="G12" s="278"/>
      <c r="H12" s="278"/>
      <c r="I12" s="8">
        <v>5.0000000000000001E-4</v>
      </c>
      <c r="J12" s="9">
        <f>J7*I12</f>
        <v>4.2863999999999995</v>
      </c>
      <c r="K12" s="318">
        <f>J12/J7</f>
        <v>5.0000000000000001E-4</v>
      </c>
      <c r="L12" s="247"/>
    </row>
    <row r="13" spans="1:13" x14ac:dyDescent="0.25">
      <c r="A13" s="246"/>
      <c r="B13" s="7" t="str">
        <f>B7</f>
        <v>11-0000-601000-15051</v>
      </c>
      <c r="C13" s="7">
        <v>3615</v>
      </c>
      <c r="D13" s="284" t="s">
        <v>68</v>
      </c>
      <c r="E13" s="298"/>
      <c r="F13" s="278"/>
      <c r="G13" s="278"/>
      <c r="H13" s="278"/>
      <c r="I13" s="8">
        <v>2.2499999999999999E-2</v>
      </c>
      <c r="J13" s="9">
        <f>J7*I13</f>
        <v>192.88799999999998</v>
      </c>
      <c r="K13" s="318">
        <f>J13/J7</f>
        <v>2.2499999999999999E-2</v>
      </c>
      <c r="L13" s="247"/>
    </row>
    <row r="14" spans="1:13" ht="15.75" thickBot="1" x14ac:dyDescent="0.3">
      <c r="A14" s="164"/>
      <c r="B14" s="248"/>
      <c r="C14" s="248"/>
      <c r="D14" s="248"/>
      <c r="E14" s="249" t="s">
        <v>11</v>
      </c>
      <c r="F14" s="249"/>
      <c r="G14" s="249"/>
      <c r="H14" s="249"/>
      <c r="I14" s="250">
        <f>SUM(I8:I13)</f>
        <v>0.31642000000000003</v>
      </c>
      <c r="J14" s="251">
        <f>SUM(J7:J13)</f>
        <v>11285.405376000001</v>
      </c>
      <c r="K14" s="319">
        <f>SUM(K8:K13)</f>
        <v>0.31642000000000003</v>
      </c>
      <c r="L14" s="80"/>
      <c r="M14" s="67"/>
    </row>
    <row r="15" spans="1:13" ht="24" customHeight="1" thickBot="1" x14ac:dyDescent="0.3">
      <c r="L15" s="41"/>
      <c r="M15" s="41"/>
    </row>
    <row r="16" spans="1:13" hidden="1" x14ac:dyDescent="0.25">
      <c r="B16" t="s">
        <v>20</v>
      </c>
      <c r="C16" s="299" t="s">
        <v>50</v>
      </c>
      <c r="D16" s="299"/>
      <c r="E16" s="299"/>
      <c r="F16" t="s">
        <v>45</v>
      </c>
      <c r="G16" s="308"/>
      <c r="H16" s="308"/>
      <c r="I16" s="308"/>
      <c r="J16" s="308"/>
      <c r="K16" s="308"/>
    </row>
    <row r="17" spans="1:13" ht="30" hidden="1" x14ac:dyDescent="0.25">
      <c r="B17" s="5" t="s">
        <v>1</v>
      </c>
      <c r="C17" s="5" t="s">
        <v>2</v>
      </c>
      <c r="D17" s="290" t="s">
        <v>3</v>
      </c>
      <c r="E17" s="297"/>
      <c r="F17" s="122" t="s">
        <v>42</v>
      </c>
      <c r="G17" s="122" t="s">
        <v>24</v>
      </c>
      <c r="H17" s="121" t="s">
        <v>49</v>
      </c>
      <c r="I17" s="5"/>
      <c r="J17" s="5"/>
      <c r="K17" s="137">
        <v>1</v>
      </c>
    </row>
    <row r="18" spans="1:13" ht="24" hidden="1" customHeight="1" x14ac:dyDescent="0.25">
      <c r="A18" t="s">
        <v>31</v>
      </c>
      <c r="B18" s="120" t="s">
        <v>54</v>
      </c>
      <c r="C18" s="7">
        <v>2320</v>
      </c>
      <c r="D18" s="284" t="s">
        <v>0</v>
      </c>
      <c r="E18" s="298"/>
      <c r="F18" s="128">
        <v>25.72</v>
      </c>
      <c r="G18" s="127">
        <v>25</v>
      </c>
      <c r="H18" s="127">
        <v>12</v>
      </c>
      <c r="I18" s="8"/>
      <c r="J18" s="103">
        <f>F18*G18*H18</f>
        <v>7716</v>
      </c>
      <c r="K18" s="10"/>
    </row>
    <row r="19" spans="1:13" ht="24" hidden="1" customHeight="1" x14ac:dyDescent="0.25">
      <c r="B19" s="7" t="str">
        <f>B18</f>
        <v>12-2549-649000-11300-</v>
      </c>
      <c r="C19" s="7">
        <v>3335</v>
      </c>
      <c r="D19" s="284" t="s">
        <v>53</v>
      </c>
      <c r="E19" s="298"/>
      <c r="F19" s="136"/>
      <c r="G19" s="136"/>
      <c r="H19" s="136"/>
      <c r="I19" s="138">
        <v>1.2999999999999999E-2</v>
      </c>
      <c r="J19" s="9">
        <f>J18*I19</f>
        <v>100.30799999999999</v>
      </c>
      <c r="K19" s="10">
        <f>J19/J18</f>
        <v>1.2999999999999999E-2</v>
      </c>
    </row>
    <row r="20" spans="1:13" ht="24" hidden="1" customHeight="1" x14ac:dyDescent="0.25">
      <c r="B20" s="7" t="str">
        <f>B18</f>
        <v>12-2549-649000-11300-</v>
      </c>
      <c r="C20" s="7"/>
      <c r="D20" s="284" t="s">
        <v>41</v>
      </c>
      <c r="E20" s="298"/>
      <c r="F20" s="136"/>
      <c r="G20" s="136"/>
      <c r="H20" s="136"/>
      <c r="I20" s="138"/>
      <c r="J20" s="9">
        <f>J18*I20</f>
        <v>0</v>
      </c>
      <c r="K20" s="10">
        <f>J20/J18</f>
        <v>0</v>
      </c>
    </row>
    <row r="21" spans="1:13" ht="24" hidden="1" customHeight="1" x14ac:dyDescent="0.25">
      <c r="B21" s="7" t="str">
        <f>B18</f>
        <v>12-2549-649000-11300-</v>
      </c>
      <c r="C21" s="7">
        <v>3325</v>
      </c>
      <c r="D21" s="284" t="s">
        <v>6</v>
      </c>
      <c r="E21" s="298"/>
      <c r="F21" s="136"/>
      <c r="G21" s="136"/>
      <c r="H21" s="136"/>
      <c r="I21" s="138">
        <v>1.4500000000000001E-2</v>
      </c>
      <c r="J21" s="9">
        <f>J18*I21</f>
        <v>111.88200000000001</v>
      </c>
      <c r="K21" s="10">
        <f>J21/J18</f>
        <v>1.4500000000000001E-2</v>
      </c>
    </row>
    <row r="22" spans="1:13" ht="24" hidden="1" customHeight="1" x14ac:dyDescent="0.25">
      <c r="B22" s="7" t="str">
        <f>B18</f>
        <v>12-2549-649000-11300-</v>
      </c>
      <c r="C22" s="7">
        <v>3435</v>
      </c>
      <c r="D22" s="284" t="s">
        <v>7</v>
      </c>
      <c r="E22" s="298"/>
      <c r="F22" s="136"/>
      <c r="G22" s="136"/>
      <c r="H22" s="136"/>
      <c r="I22" s="138">
        <v>0.01</v>
      </c>
      <c r="J22" s="9">
        <f>J18*I22</f>
        <v>77.16</v>
      </c>
      <c r="K22" s="10">
        <f>J22/J18</f>
        <v>0.01</v>
      </c>
    </row>
    <row r="23" spans="1:13" ht="24" hidden="1" customHeight="1" x14ac:dyDescent="0.25">
      <c r="B23" s="7" t="str">
        <f>B18</f>
        <v>12-2549-649000-11300-</v>
      </c>
      <c r="C23" s="7">
        <v>3515</v>
      </c>
      <c r="D23" s="284" t="s">
        <v>8</v>
      </c>
      <c r="E23" s="298"/>
      <c r="F23" s="136"/>
      <c r="G23" s="136"/>
      <c r="H23" s="136"/>
      <c r="I23" s="138">
        <v>5.0000000000000001E-4</v>
      </c>
      <c r="J23" s="9">
        <f>J18*I23</f>
        <v>3.8580000000000001</v>
      </c>
      <c r="K23" s="10">
        <f>J23/J18</f>
        <v>5.0000000000000001E-4</v>
      </c>
    </row>
    <row r="24" spans="1:13" ht="24" hidden="1" customHeight="1" x14ac:dyDescent="0.25">
      <c r="B24" s="7" t="str">
        <f>B18</f>
        <v>12-2549-649000-11300-</v>
      </c>
      <c r="C24" s="7">
        <v>3615</v>
      </c>
      <c r="D24" s="284" t="s">
        <v>9</v>
      </c>
      <c r="E24" s="298"/>
      <c r="F24" s="136"/>
      <c r="G24" s="136"/>
      <c r="H24" s="136"/>
      <c r="I24" s="138">
        <v>2.2499999999999999E-2</v>
      </c>
      <c r="J24" s="9">
        <f>J18*I24</f>
        <v>173.60999999999999</v>
      </c>
      <c r="K24" s="10">
        <f>J24/J18</f>
        <v>2.2499999999999999E-2</v>
      </c>
    </row>
    <row r="25" spans="1:13" ht="24" hidden="1" customHeight="1" x14ac:dyDescent="0.25">
      <c r="B25" s="252"/>
      <c r="C25" s="252"/>
      <c r="D25" s="252"/>
      <c r="E25" s="253" t="s">
        <v>11</v>
      </c>
      <c r="F25" s="253"/>
      <c r="G25" s="253"/>
      <c r="H25" s="253"/>
      <c r="I25" s="254">
        <f>SUM(I19:I24)</f>
        <v>6.0499999999999998E-2</v>
      </c>
      <c r="J25" s="255">
        <f>SUM(J18:J24)</f>
        <v>8182.8179999999993</v>
      </c>
      <c r="K25" s="256">
        <f>SUM(K19:K24)</f>
        <v>6.0499999999999998E-2</v>
      </c>
      <c r="L25" s="41"/>
      <c r="M25" s="41"/>
    </row>
    <row r="26" spans="1:13" ht="15.75" thickBot="1" x14ac:dyDescent="0.3">
      <c r="A26" s="239"/>
      <c r="B26" s="240" t="s">
        <v>70</v>
      </c>
      <c r="C26" s="241"/>
      <c r="D26" s="241"/>
      <c r="E26" s="241"/>
      <c r="F26" s="241"/>
      <c r="G26" s="241"/>
      <c r="H26" s="241"/>
      <c r="I26" s="241"/>
      <c r="J26" s="241"/>
      <c r="K26" s="241"/>
      <c r="L26" s="245"/>
    </row>
    <row r="27" spans="1:13" ht="15.75" thickBot="1" x14ac:dyDescent="0.3">
      <c r="A27" s="246"/>
      <c r="B27" s="323" t="s">
        <v>20</v>
      </c>
      <c r="C27" s="306"/>
      <c r="D27" s="307"/>
      <c r="E27" s="307"/>
      <c r="F27" s="21" t="s">
        <v>45</v>
      </c>
      <c r="G27" s="309"/>
      <c r="H27" s="309"/>
      <c r="I27" s="309"/>
      <c r="J27" s="309"/>
      <c r="K27" s="310"/>
      <c r="L27" s="247"/>
    </row>
    <row r="28" spans="1:13" ht="30" x14ac:dyDescent="0.25">
      <c r="A28" s="246"/>
      <c r="B28" s="5" t="s">
        <v>1</v>
      </c>
      <c r="C28" s="209" t="s">
        <v>2</v>
      </c>
      <c r="D28" s="311" t="s">
        <v>3</v>
      </c>
      <c r="E28" s="312"/>
      <c r="F28" s="122" t="s">
        <v>42</v>
      </c>
      <c r="G28" s="210" t="s">
        <v>75</v>
      </c>
      <c r="H28" s="211" t="s">
        <v>49</v>
      </c>
      <c r="I28" s="209"/>
      <c r="J28" s="209"/>
      <c r="K28" s="212">
        <v>1</v>
      </c>
      <c r="L28" s="257"/>
    </row>
    <row r="29" spans="1:13" x14ac:dyDescent="0.25">
      <c r="A29" s="246" t="s">
        <v>31</v>
      </c>
      <c r="B29" s="120" t="s">
        <v>78</v>
      </c>
      <c r="C29" s="7">
        <v>2310</v>
      </c>
      <c r="D29" s="284" t="s">
        <v>0</v>
      </c>
      <c r="E29" s="298"/>
      <c r="F29" s="128">
        <v>20.28</v>
      </c>
      <c r="G29" s="127">
        <v>82.65</v>
      </c>
      <c r="H29" s="127">
        <v>12</v>
      </c>
      <c r="I29" s="8"/>
      <c r="J29" s="218">
        <v>1554.65</v>
      </c>
      <c r="K29" s="10"/>
      <c r="L29" s="247" t="s">
        <v>74</v>
      </c>
    </row>
    <row r="30" spans="1:13" x14ac:dyDescent="0.25">
      <c r="A30" s="246"/>
      <c r="B30" s="7" t="str">
        <f>B29</f>
        <v>13-3411-648000-19725-</v>
      </c>
      <c r="C30" s="7">
        <v>3215</v>
      </c>
      <c r="D30" s="284" t="s">
        <v>86</v>
      </c>
      <c r="E30" s="298"/>
      <c r="F30" s="278"/>
      <c r="G30" s="278"/>
      <c r="H30" s="278"/>
      <c r="I30" s="171">
        <v>0.18062</v>
      </c>
      <c r="J30" s="9">
        <f>J29*I30</f>
        <v>280.800883</v>
      </c>
      <c r="K30" s="318">
        <f>J30/J29</f>
        <v>0.18061999999999998</v>
      </c>
      <c r="L30" s="263" t="s">
        <v>88</v>
      </c>
    </row>
    <row r="31" spans="1:13" x14ac:dyDescent="0.25">
      <c r="A31" s="246"/>
      <c r="B31" s="7" t="str">
        <f>B29</f>
        <v>13-3411-648000-19725-</v>
      </c>
      <c r="C31" s="7">
        <v>3315</v>
      </c>
      <c r="D31" s="284" t="s">
        <v>41</v>
      </c>
      <c r="E31" s="298"/>
      <c r="F31" s="278"/>
      <c r="G31" s="278"/>
      <c r="H31" s="278"/>
      <c r="I31" s="8">
        <v>6.2E-2</v>
      </c>
      <c r="J31" s="9">
        <f>J29*I31</f>
        <v>96.388300000000001</v>
      </c>
      <c r="K31" s="318">
        <f>J31/J29</f>
        <v>6.2E-2</v>
      </c>
      <c r="L31" s="263"/>
    </row>
    <row r="32" spans="1:13" x14ac:dyDescent="0.25">
      <c r="A32" s="246"/>
      <c r="B32" s="7" t="str">
        <f>B29</f>
        <v>13-3411-648000-19725-</v>
      </c>
      <c r="C32" s="7">
        <v>3325</v>
      </c>
      <c r="D32" s="284" t="s">
        <v>6</v>
      </c>
      <c r="E32" s="298"/>
      <c r="F32" s="278"/>
      <c r="G32" s="278"/>
      <c r="H32" s="278"/>
      <c r="I32" s="8">
        <v>1.4500000000000001E-2</v>
      </c>
      <c r="J32" s="9">
        <f>J29*I32</f>
        <v>22.542425000000001</v>
      </c>
      <c r="K32" s="318">
        <f>J32/J29</f>
        <v>1.4500000000000001E-2</v>
      </c>
      <c r="L32" s="247"/>
    </row>
    <row r="33" spans="1:12" x14ac:dyDescent="0.25">
      <c r="A33" s="246"/>
      <c r="B33" s="7" t="str">
        <f>B29</f>
        <v>13-3411-648000-19725-</v>
      </c>
      <c r="C33" s="7">
        <v>3435</v>
      </c>
      <c r="D33" s="284" t="s">
        <v>64</v>
      </c>
      <c r="E33" s="298"/>
      <c r="F33" s="278"/>
      <c r="G33" s="278"/>
      <c r="H33" s="278"/>
      <c r="I33" s="8">
        <v>3.6299999999999999E-2</v>
      </c>
      <c r="J33" s="9">
        <f>J29*I33</f>
        <v>56.433795000000003</v>
      </c>
      <c r="K33" s="318">
        <f>J33/J29</f>
        <v>3.6299999999999999E-2</v>
      </c>
      <c r="L33" s="247"/>
    </row>
    <row r="34" spans="1:12" x14ac:dyDescent="0.25">
      <c r="A34" s="246"/>
      <c r="B34" s="7" t="str">
        <f>B29</f>
        <v>13-3411-648000-19725-</v>
      </c>
      <c r="C34" s="7">
        <v>3515</v>
      </c>
      <c r="D34" s="284" t="s">
        <v>8</v>
      </c>
      <c r="E34" s="298"/>
      <c r="F34" s="278"/>
      <c r="G34" s="278"/>
      <c r="H34" s="278"/>
      <c r="I34" s="8">
        <v>5.0000000000000001E-4</v>
      </c>
      <c r="J34" s="9">
        <f>J29*I34</f>
        <v>0.77732500000000004</v>
      </c>
      <c r="K34" s="318">
        <f>J34/J29</f>
        <v>5.0000000000000001E-4</v>
      </c>
      <c r="L34" s="247"/>
    </row>
    <row r="35" spans="1:12" x14ac:dyDescent="0.25">
      <c r="A35" s="246"/>
      <c r="B35" s="7" t="str">
        <f>B29</f>
        <v>13-3411-648000-19725-</v>
      </c>
      <c r="C35" s="7">
        <v>3615</v>
      </c>
      <c r="D35" s="284" t="s">
        <v>68</v>
      </c>
      <c r="E35" s="298"/>
      <c r="F35" s="278"/>
      <c r="G35" s="278"/>
      <c r="H35" s="278"/>
      <c r="I35" s="8">
        <v>2.2499999999999999E-2</v>
      </c>
      <c r="J35" s="9">
        <f>J29*I35</f>
        <v>34.979624999999999</v>
      </c>
      <c r="K35" s="318">
        <f>J35/J29</f>
        <v>2.2499999999999999E-2</v>
      </c>
      <c r="L35" s="247"/>
    </row>
    <row r="36" spans="1:12" ht="15.75" thickBot="1" x14ac:dyDescent="0.3">
      <c r="A36" s="164"/>
      <c r="B36" s="248"/>
      <c r="C36" s="248"/>
      <c r="D36" s="248"/>
      <c r="E36" s="249" t="s">
        <v>11</v>
      </c>
      <c r="F36" s="249"/>
      <c r="G36" s="249"/>
      <c r="H36" s="249"/>
      <c r="I36" s="249"/>
      <c r="J36" s="251">
        <f>SUM(J29:J35)</f>
        <v>2046.572353</v>
      </c>
      <c r="K36" s="319">
        <f>SUM(K30:K35)</f>
        <v>0.31641999999999998</v>
      </c>
      <c r="L36" s="80"/>
    </row>
    <row r="37" spans="1:12" ht="15.75" thickBot="1" x14ac:dyDescent="0.3"/>
    <row r="38" spans="1:12" ht="30" x14ac:dyDescent="0.25">
      <c r="A38" s="239"/>
      <c r="B38" s="258" t="s">
        <v>1</v>
      </c>
      <c r="C38" s="258" t="s">
        <v>2</v>
      </c>
      <c r="D38" s="304" t="s">
        <v>3</v>
      </c>
      <c r="E38" s="305"/>
      <c r="F38" s="259" t="s">
        <v>42</v>
      </c>
      <c r="G38" s="259" t="s">
        <v>65</v>
      </c>
      <c r="H38" s="260" t="s">
        <v>66</v>
      </c>
      <c r="I38" s="261" t="s">
        <v>69</v>
      </c>
      <c r="J38" s="258"/>
      <c r="K38" s="262">
        <v>1</v>
      </c>
      <c r="L38" s="245" t="s">
        <v>84</v>
      </c>
    </row>
    <row r="39" spans="1:12" x14ac:dyDescent="0.25">
      <c r="A39" s="246" t="s">
        <v>31</v>
      </c>
      <c r="B39" s="120" t="s">
        <v>83</v>
      </c>
      <c r="C39" s="7">
        <v>2340</v>
      </c>
      <c r="D39" s="284" t="s">
        <v>0</v>
      </c>
      <c r="E39" s="298"/>
      <c r="F39" s="128">
        <v>11</v>
      </c>
      <c r="G39" s="127">
        <v>15</v>
      </c>
      <c r="H39" s="127">
        <v>32</v>
      </c>
      <c r="I39" s="8"/>
      <c r="J39" s="218">
        <f>F39*G39*H39</f>
        <v>5280</v>
      </c>
      <c r="K39" s="318"/>
      <c r="L39" s="247"/>
    </row>
    <row r="40" spans="1:12" x14ac:dyDescent="0.25">
      <c r="A40" s="246"/>
      <c r="B40" s="7" t="str">
        <f>B39</f>
        <v>13-0001-601000-15054</v>
      </c>
      <c r="C40" s="7">
        <v>3615</v>
      </c>
      <c r="D40" s="284" t="s">
        <v>68</v>
      </c>
      <c r="E40" s="298"/>
      <c r="F40" s="224"/>
      <c r="G40" s="224"/>
      <c r="H40" s="224"/>
      <c r="I40" s="8">
        <v>2.2499999999999999E-2</v>
      </c>
      <c r="J40" s="9">
        <f>J39*I40</f>
        <v>118.8</v>
      </c>
      <c r="K40" s="318">
        <f>J40/J39</f>
        <v>2.2499999999999999E-2</v>
      </c>
      <c r="L40" s="247"/>
    </row>
    <row r="41" spans="1:12" x14ac:dyDescent="0.25">
      <c r="A41" s="246"/>
      <c r="B41" s="7" t="str">
        <f>B39</f>
        <v>13-0001-601000-15054</v>
      </c>
      <c r="C41" s="7">
        <v>3435</v>
      </c>
      <c r="D41" s="284" t="s">
        <v>64</v>
      </c>
      <c r="E41" s="298"/>
      <c r="F41" s="224"/>
      <c r="G41" s="224"/>
      <c r="H41" s="224"/>
      <c r="I41" s="8">
        <v>3.6299999999999999E-2</v>
      </c>
      <c r="J41" s="9">
        <f>J39*I41</f>
        <v>191.66399999999999</v>
      </c>
      <c r="K41" s="318">
        <f>J41/J39</f>
        <v>3.6299999999999999E-2</v>
      </c>
      <c r="L41" s="247"/>
    </row>
    <row r="42" spans="1:12" ht="15.75" thickBot="1" x14ac:dyDescent="0.3">
      <c r="A42" s="164"/>
      <c r="B42" s="248"/>
      <c r="C42" s="248"/>
      <c r="D42" s="248"/>
      <c r="E42" s="249" t="s">
        <v>11</v>
      </c>
      <c r="F42" s="249"/>
      <c r="G42" s="249"/>
      <c r="H42" s="249"/>
      <c r="I42" s="250">
        <f>SUM(I40:I41)</f>
        <v>5.8799999999999998E-2</v>
      </c>
      <c r="J42" s="251">
        <f>SUM(J39:J41)</f>
        <v>5590.4639999999999</v>
      </c>
      <c r="K42" s="319">
        <f>SUM(K40:K41)</f>
        <v>5.8799999999999998E-2</v>
      </c>
      <c r="L42" s="80"/>
    </row>
    <row r="45" spans="1:12" x14ac:dyDescent="0.25">
      <c r="L45" s="323"/>
    </row>
  </sheetData>
  <mergeCells count="34">
    <mergeCell ref="G27:K27"/>
    <mergeCell ref="D28:E28"/>
    <mergeCell ref="D29:E29"/>
    <mergeCell ref="D30:E30"/>
    <mergeCell ref="D31:E31"/>
    <mergeCell ref="G16:K16"/>
    <mergeCell ref="D24:E24"/>
    <mergeCell ref="G5:K5"/>
    <mergeCell ref="D6:E6"/>
    <mergeCell ref="D22:E22"/>
    <mergeCell ref="D17:E17"/>
    <mergeCell ref="D20:E20"/>
    <mergeCell ref="D12:E12"/>
    <mergeCell ref="D13:E13"/>
    <mergeCell ref="D7:E7"/>
    <mergeCell ref="D8:E8"/>
    <mergeCell ref="D21:E21"/>
    <mergeCell ref="D9:E9"/>
    <mergeCell ref="D10:E10"/>
    <mergeCell ref="D11:E11"/>
    <mergeCell ref="D18:E18"/>
    <mergeCell ref="D38:E38"/>
    <mergeCell ref="D39:E39"/>
    <mergeCell ref="D40:E40"/>
    <mergeCell ref="D41:E41"/>
    <mergeCell ref="C5:E5"/>
    <mergeCell ref="C16:E16"/>
    <mergeCell ref="D19:E19"/>
    <mergeCell ref="C27:E27"/>
    <mergeCell ref="D23:E23"/>
    <mergeCell ref="D32:E32"/>
    <mergeCell ref="D33:E33"/>
    <mergeCell ref="D34:E34"/>
    <mergeCell ref="D35:E35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AF714F4ACD549B290F9D152EDE2E2" ma:contentTypeVersion="2" ma:contentTypeDescription="Create a new document." ma:contentTypeScope="" ma:versionID="f6cde2ffa00a8154344ac799abc96f7f">
  <xsd:schema xmlns:xsd="http://www.w3.org/2001/XMLSchema" xmlns:xs="http://www.w3.org/2001/XMLSchema" xmlns:p="http://schemas.microsoft.com/office/2006/metadata/properties" xmlns:ns1="http://schemas.microsoft.com/sharepoint/v3" xmlns:ns2="431189f8-a51b-453f-9f0c-3a0b3b65b12f" targetNamespace="http://schemas.microsoft.com/office/2006/metadata/properties" ma:root="true" ma:fieldsID="aa892b380e8421ff8b2b3b3786d2e7ba" ns1:_="" ns2:_="">
    <xsd:import namespace="http://schemas.microsoft.com/sharepoint/v3"/>
    <xsd:import namespace="431189f8-a51b-453f-9f0c-3a0b3b65b12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9f8-a51b-453f-9f0c-3a0b3b65b12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431189f8-a51b-453f-9f0c-3a0b3b65b12f">HNYXMCCMVK3K-959119656-17</_dlc_DocId>
    <_dlc_DocIdUrl xmlns="431189f8-a51b-453f-9f0c-3a0b3b65b12f">
      <Url>https://sac.edu/AdminServices/BudgetAccounting/_layouts/15/DocIdRedir.aspx?ID=HNYXMCCMVK3K-959119656-17</Url>
      <Description>HNYXMCCMVK3K-959119656-17</Description>
    </_dlc_DocIdUrl>
  </documentManagement>
</p:properties>
</file>

<file path=customXml/itemProps1.xml><?xml version="1.0" encoding="utf-8"?>
<ds:datastoreItem xmlns:ds="http://schemas.openxmlformats.org/officeDocument/2006/customXml" ds:itemID="{4090B83E-9BAE-44EB-BAD5-5EE2D0718252}"/>
</file>

<file path=customXml/itemProps2.xml><?xml version="1.0" encoding="utf-8"?>
<ds:datastoreItem xmlns:ds="http://schemas.openxmlformats.org/officeDocument/2006/customXml" ds:itemID="{712880E2-0E4B-4669-A83B-9ABD6C8673E7}"/>
</file>

<file path=customXml/itemProps3.xml><?xml version="1.0" encoding="utf-8"?>
<ds:datastoreItem xmlns:ds="http://schemas.openxmlformats.org/officeDocument/2006/customXml" ds:itemID="{587F0C47-0858-480A-B360-2C2D8763AD8A}"/>
</file>

<file path=customXml/itemProps4.xml><?xml version="1.0" encoding="utf-8"?>
<ds:datastoreItem xmlns:ds="http://schemas.openxmlformats.org/officeDocument/2006/customXml" ds:itemID="{12D74A3B-2FF1-4FBA-A70E-8F32847769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FT Faculty</vt:lpstr>
      <vt:lpstr>PT and OL Faculty</vt:lpstr>
      <vt:lpstr>FT Classified</vt:lpstr>
      <vt:lpstr>PT Classified</vt:lpstr>
      <vt:lpstr>'FT Classified'!Print_Area</vt:lpstr>
      <vt:lpstr>'FT Faculty'!Print_Area</vt:lpstr>
      <vt:lpstr>'PT and OL Faculty'!Print_Area</vt:lpstr>
      <vt:lpstr>'PT Classified'!Print_Area</vt:lpstr>
    </vt:vector>
  </TitlesOfParts>
  <Company>RSCCD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2018-08-22T23:39:40Z</cp:lastPrinted>
  <dcterms:created xsi:type="dcterms:W3CDTF">2014-09-30T17:14:52Z</dcterms:created>
  <dcterms:modified xsi:type="dcterms:W3CDTF">2018-11-29T20:52:36Z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0x010100FA3AF714F4ACD549B290F9D152EDE2E2</vt:lpwstr>
  </property>
  <property fmtid="{D5CDD505-2E9C-101B-9397-08002B2CF9AE}" pid="3" name="_dlc_DocIdItemGuid">
    <vt:lpwstr>612635ce-d61b-4e31-aa67-9b10c9856463</vt:lpwstr>
  </property>
</Properties>
</file>